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Y:\Common\Marketing\Campaigns\2020\Remote Working\RWAT\Draft\Tellemachus\"/>
    </mc:Choice>
  </mc:AlternateContent>
  <xr:revisionPtr revIDLastSave="0" documentId="13_ncr:1_{769A3EAC-F193-4EAB-A4D3-81350C4A1FFA}" xr6:coauthVersionLast="45" xr6:coauthVersionMax="45" xr10:uidLastSave="{00000000-0000-0000-0000-000000000000}"/>
  <workbookProtection workbookAlgorithmName="SHA-512" workbookHashValue="hMXmrB7VqCqKYTTOFIXIvn80OPvL5aAg+YNrqB430S+UYWHumr3v707LvcbqEaJl5DvZoRbMBnjv3kP52qRL4g==" workbookSaltValue="cL4Ciw7APEBFpBaiUCCkLA==" workbookSpinCount="100000" lockStructure="1"/>
  <bookViews>
    <workbookView xWindow="-120" yWindow="-120" windowWidth="29040" windowHeight="15840" xr2:uid="{00000000-000D-0000-FFFF-FFFF00000000}"/>
  </bookViews>
  <sheets>
    <sheet name="Dashboard" sheetId="2" r:id="rId1"/>
    <sheet name="Instructions &amp; Information" sheetId="4" r:id="rId2"/>
    <sheet name="Assessment" sheetId="5" r:id="rId3"/>
    <sheet name="Values" sheetId="3" state="hidden" r:id="rId4"/>
  </sheets>
  <definedNames>
    <definedName name="_xlnm._FilterDatabase" localSheetId="2" hidden="1">Assessment!$A$8:$K$138</definedName>
    <definedName name="A_Level">'Instructions &amp; Information'!#REF!</definedName>
    <definedName name="C_Level">'Instructions &amp; Information'!#REF!</definedName>
    <definedName name="I_Level">'Instructions &amp; Information'!#REF!</definedName>
    <definedName name="_xlnm.Print_Area" localSheetId="2">Assessment!$A$1:$K$145</definedName>
    <definedName name="SystemClassification">'Instructions &amp; Information'!#REF!</definedName>
    <definedName name="SystemOwner">'Instructions &amp; Information'!$B$12</definedName>
    <definedName name="SystemTitle">'Instructions &amp; Information'!$B$9</definedName>
    <definedName name="TestCompletion">'Instructions &amp; Information'!$B$15</definedName>
    <definedName name="TestFrom">'Instructions &amp; Information'!#REF!</definedName>
    <definedName name="TestOrg">'Instructions &amp; Information'!$B$16</definedName>
    <definedName name="TestReport">'Instructions &amp; Information'!$B$14</definedName>
    <definedName name="TestScheme">'Instructions &amp; Information'!#REF!</definedName>
    <definedName name="TestTo">'Instructions &amp; Information'!#REF!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5" l="1"/>
  <c r="J29" i="5"/>
  <c r="J30" i="5"/>
  <c r="J27" i="5"/>
  <c r="O26" i="2" l="1"/>
  <c r="O25" i="2"/>
  <c r="O24" i="2"/>
  <c r="O23" i="2"/>
  <c r="N26" i="2"/>
  <c r="N25" i="2"/>
  <c r="N24" i="2"/>
  <c r="N23" i="2"/>
  <c r="M26" i="2"/>
  <c r="M25" i="2"/>
  <c r="M24" i="2"/>
  <c r="M23" i="2"/>
  <c r="L26" i="2"/>
  <c r="L25" i="2"/>
  <c r="L24" i="2"/>
  <c r="L23" i="2"/>
  <c r="K26" i="2"/>
  <c r="K25" i="2"/>
  <c r="K24" i="2"/>
  <c r="K23" i="2"/>
  <c r="J25" i="2"/>
  <c r="J26" i="2"/>
  <c r="J24" i="2"/>
  <c r="J23" i="2"/>
  <c r="I26" i="2"/>
  <c r="I25" i="2"/>
  <c r="I24" i="2"/>
  <c r="I23" i="2"/>
  <c r="O22" i="2"/>
  <c r="N22" i="2"/>
  <c r="M22" i="2"/>
  <c r="L22" i="2"/>
  <c r="K22" i="2"/>
  <c r="J22" i="2"/>
  <c r="I22" i="2"/>
  <c r="H131" i="5" l="1"/>
  <c r="H132" i="5"/>
  <c r="K37" i="5"/>
  <c r="H138" i="5"/>
  <c r="H137" i="5"/>
  <c r="H136" i="5"/>
  <c r="J95" i="5"/>
  <c r="I95" i="5"/>
  <c r="J94" i="5"/>
  <c r="I94" i="5"/>
  <c r="J93" i="5"/>
  <c r="I93" i="5"/>
  <c r="J92" i="5"/>
  <c r="I92" i="5"/>
  <c r="J91" i="5"/>
  <c r="I91" i="5"/>
  <c r="H101" i="5"/>
  <c r="H122" i="5"/>
  <c r="H123" i="5"/>
  <c r="H124" i="5"/>
  <c r="H125" i="5"/>
  <c r="H126" i="5"/>
  <c r="H127" i="5"/>
  <c r="H121" i="5"/>
  <c r="H116" i="5"/>
  <c r="H112" i="5"/>
  <c r="H120" i="5"/>
  <c r="H119" i="5"/>
  <c r="H118" i="5"/>
  <c r="H115" i="5"/>
  <c r="H114" i="5"/>
  <c r="H113" i="5"/>
  <c r="H107" i="5"/>
  <c r="H106" i="5"/>
  <c r="H104" i="5"/>
  <c r="H110" i="5"/>
  <c r="H109" i="5"/>
  <c r="H108" i="5"/>
  <c r="H105" i="5"/>
  <c r="L21" i="2" l="1"/>
  <c r="L20" i="2"/>
  <c r="L19" i="2"/>
  <c r="L18" i="2"/>
  <c r="K21" i="2"/>
  <c r="K20" i="2"/>
  <c r="K19" i="2"/>
  <c r="K18" i="2"/>
  <c r="J21" i="2"/>
  <c r="J20" i="2"/>
  <c r="J19" i="2"/>
  <c r="J18" i="2"/>
  <c r="I21" i="2"/>
  <c r="I20" i="2"/>
  <c r="I18" i="2"/>
  <c r="I19" i="2"/>
  <c r="L17" i="2"/>
  <c r="K17" i="2"/>
  <c r="J17" i="2"/>
  <c r="I17" i="2"/>
  <c r="H134" i="5"/>
  <c r="H133" i="5"/>
  <c r="H130" i="5"/>
  <c r="H129" i="5"/>
  <c r="M20" i="2" l="1"/>
  <c r="M21" i="2"/>
  <c r="M18" i="2"/>
  <c r="M19" i="2"/>
  <c r="J96" i="5"/>
  <c r="I96" i="5"/>
  <c r="I90" i="5"/>
  <c r="G86" i="5"/>
  <c r="J83" i="5"/>
  <c r="I83" i="5"/>
  <c r="H83" i="5"/>
  <c r="J82" i="5"/>
  <c r="I82" i="5"/>
  <c r="I80" i="5"/>
  <c r="I62" i="5"/>
  <c r="I65" i="5"/>
  <c r="H65" i="5"/>
  <c r="H53" i="5"/>
  <c r="H54" i="5"/>
  <c r="I55" i="5"/>
  <c r="G47" i="5"/>
  <c r="K33" i="5"/>
  <c r="K34" i="5"/>
  <c r="K35" i="5"/>
  <c r="K36" i="5"/>
  <c r="K38" i="5"/>
  <c r="K39" i="5"/>
  <c r="K32" i="5"/>
  <c r="J16" i="5"/>
  <c r="H102" i="5"/>
  <c r="H100" i="5"/>
  <c r="H99" i="5"/>
  <c r="H98" i="5"/>
  <c r="H88" i="5"/>
  <c r="H87" i="5"/>
  <c r="H86" i="5"/>
  <c r="H84" i="5"/>
  <c r="H82" i="5"/>
  <c r="H81" i="5"/>
  <c r="H80" i="5"/>
  <c r="H79" i="5"/>
  <c r="H78" i="5"/>
  <c r="H77" i="5"/>
  <c r="H76" i="5"/>
  <c r="H74" i="5"/>
  <c r="H73" i="5"/>
  <c r="H72" i="5"/>
  <c r="H71" i="5"/>
  <c r="H70" i="5"/>
  <c r="H69" i="5"/>
  <c r="H68" i="5"/>
  <c r="H66" i="5"/>
  <c r="H64" i="5"/>
  <c r="H63" i="5"/>
  <c r="H62" i="5"/>
  <c r="H61" i="5"/>
  <c r="H60" i="5"/>
  <c r="H59" i="5"/>
  <c r="H58" i="5"/>
  <c r="G51" i="5"/>
  <c r="G50" i="5"/>
  <c r="G49" i="5"/>
  <c r="G48" i="5"/>
  <c r="G46" i="5"/>
  <c r="G35" i="5"/>
  <c r="G33" i="5"/>
  <c r="G32" i="5"/>
  <c r="G25" i="5"/>
  <c r="H25" i="5"/>
  <c r="G11" i="5"/>
  <c r="H12" i="5"/>
  <c r="H13" i="5"/>
  <c r="H14" i="5"/>
  <c r="H15" i="5"/>
  <c r="H18" i="5"/>
  <c r="H19" i="5"/>
  <c r="H20" i="5"/>
  <c r="H21" i="5"/>
  <c r="H22" i="5"/>
  <c r="H23" i="5"/>
  <c r="H24" i="5"/>
  <c r="H55" i="5"/>
  <c r="H56" i="5"/>
  <c r="G12" i="5"/>
  <c r="G13" i="5"/>
  <c r="G14" i="5"/>
  <c r="G15" i="5"/>
  <c r="G16" i="5"/>
  <c r="G18" i="5"/>
  <c r="G19" i="5"/>
  <c r="G20" i="5"/>
  <c r="G21" i="5"/>
  <c r="G22" i="5"/>
  <c r="G23" i="5"/>
  <c r="G24" i="5"/>
  <c r="G41" i="5"/>
  <c r="G42" i="5"/>
  <c r="G43" i="5"/>
  <c r="G44" i="5"/>
  <c r="G10" i="5"/>
  <c r="I14" i="2" l="1"/>
  <c r="J14" i="2"/>
  <c r="K14" i="2"/>
  <c r="L14" i="2"/>
  <c r="M14" i="2"/>
  <c r="I15" i="2"/>
  <c r="J15" i="2"/>
  <c r="K15" i="2"/>
  <c r="L15" i="2"/>
  <c r="M15" i="2"/>
  <c r="I16" i="2"/>
  <c r="J16" i="2"/>
  <c r="K16" i="2"/>
  <c r="L16" i="2"/>
  <c r="M16" i="2"/>
  <c r="M13" i="2"/>
  <c r="L13" i="2"/>
  <c r="K13" i="2"/>
  <c r="J13" i="2"/>
  <c r="I13" i="2"/>
  <c r="N13" i="2" l="1"/>
  <c r="N16" i="2"/>
  <c r="N15" i="2"/>
  <c r="N14" i="2"/>
</calcChain>
</file>

<file path=xl/sharedStrings.xml><?xml version="1.0" encoding="utf-8"?>
<sst xmlns="http://schemas.openxmlformats.org/spreadsheetml/2006/main" count="1107" uniqueCount="331">
  <si>
    <t>High</t>
  </si>
  <si>
    <t>Medium</t>
  </si>
  <si>
    <t>Low</t>
  </si>
  <si>
    <t>Info</t>
  </si>
  <si>
    <t>Risk Levels</t>
  </si>
  <si>
    <t>Critical</t>
  </si>
  <si>
    <t>Controls</t>
  </si>
  <si>
    <t>Serial</t>
  </si>
  <si>
    <t>NIST Framework</t>
  </si>
  <si>
    <t>ID</t>
  </si>
  <si>
    <t>PR</t>
  </si>
  <si>
    <t>DE</t>
  </si>
  <si>
    <t>RS</t>
  </si>
  <si>
    <t>RC</t>
  </si>
  <si>
    <t>Implementation</t>
  </si>
  <si>
    <t>Partial</t>
  </si>
  <si>
    <t>None</t>
  </si>
  <si>
    <t>Full</t>
  </si>
  <si>
    <t>N/A</t>
  </si>
  <si>
    <t>SC1</t>
  </si>
  <si>
    <t>SC1.1</t>
  </si>
  <si>
    <t>SC1.2</t>
  </si>
  <si>
    <t>SC1.3</t>
  </si>
  <si>
    <t>SC1.4</t>
  </si>
  <si>
    <t>SC1.5</t>
  </si>
  <si>
    <t>SC1.7</t>
  </si>
  <si>
    <t>Latest Assessment Date:</t>
  </si>
  <si>
    <t>Assessor</t>
  </si>
  <si>
    <t>Assessor Organisation:</t>
  </si>
  <si>
    <t>SC2</t>
  </si>
  <si>
    <t>SC2.1</t>
  </si>
  <si>
    <t>SC2.2</t>
  </si>
  <si>
    <t>SC2.3</t>
  </si>
  <si>
    <t>SC2.4</t>
  </si>
  <si>
    <t>SC2.5</t>
  </si>
  <si>
    <t>Type</t>
  </si>
  <si>
    <t>Information Security Policies have been produced</t>
  </si>
  <si>
    <t>Policies include Acceptable Use of information and assets</t>
  </si>
  <si>
    <t>Policies set out expectations for remote working</t>
  </si>
  <si>
    <t>Information Security Policy</t>
  </si>
  <si>
    <t>Information Security Policies have been approved by the board</t>
  </si>
  <si>
    <t>Policies include expectations for handling and classifying information</t>
  </si>
  <si>
    <t>Policies are effectively communicated to staff and they are well understood</t>
  </si>
  <si>
    <t>Compliance with policies is included in T&amp;Cs of employment, HR and disciplinary processes</t>
  </si>
  <si>
    <t>Procedural</t>
  </si>
  <si>
    <t>SC1.8</t>
  </si>
  <si>
    <t>Training &amp; Awareness</t>
  </si>
  <si>
    <t>Staff have completed security awareness training</t>
  </si>
  <si>
    <t>Security awareness training is provided on an ongoing basis</t>
  </si>
  <si>
    <t>Security awareness training is supported through other learning methods (posters, handouts etc)</t>
  </si>
  <si>
    <t>Security awareness training includes remote working considerations</t>
  </si>
  <si>
    <t>Security awareness training includes acceptable use of information and equipment</t>
  </si>
  <si>
    <t>Security awareness skills are tested through mock attacks</t>
  </si>
  <si>
    <t>SC2.6</t>
  </si>
  <si>
    <t>SC2.7</t>
  </si>
  <si>
    <t>SC2.8</t>
  </si>
  <si>
    <t>Personnel</t>
  </si>
  <si>
    <t>Security Incidents</t>
  </si>
  <si>
    <t>Security Incident Policies and processes  have been implemented</t>
  </si>
  <si>
    <t>Suspected security incidents are identified and, where necessary, investigated</t>
  </si>
  <si>
    <t>Security Roles &amp; Responsibilities</t>
  </si>
  <si>
    <t>Security specific roles are clearly identified</t>
  </si>
  <si>
    <t>A board level executive is responsible for information security and data protection</t>
  </si>
  <si>
    <t>Where relevant, a Data Protection Officer (DPO) has been appointed with independent authority</t>
  </si>
  <si>
    <t>Staff understand how to report suspected security incidents or suspect behaviour</t>
  </si>
  <si>
    <t>Security incident response and escalation is regularly exercised or tested</t>
  </si>
  <si>
    <t>SC3</t>
  </si>
  <si>
    <t>SC3.1</t>
  </si>
  <si>
    <t>SC3.2</t>
  </si>
  <si>
    <t>SC3.3</t>
  </si>
  <si>
    <t>SC3.4</t>
  </si>
  <si>
    <t>Staff clearly understand their responsibilities when it comes to information security and data protection</t>
  </si>
  <si>
    <t>Incident Recovery</t>
  </si>
  <si>
    <t>Disaster Recovery (DR) Plans are in place for all high-value systems</t>
  </si>
  <si>
    <t>Backups are taken of key data, databases, systems and configurations on a regular basis</t>
  </si>
  <si>
    <t>Backups are regularly tested</t>
  </si>
  <si>
    <t>Device and System level recovery plans are documented and regularly tested</t>
  </si>
  <si>
    <t>DR, BC and system recovery plans exist outside of the systems they are designed to recovery</t>
  </si>
  <si>
    <t>DR and BC Plans are tested and reviewed on a regular basis (at least annually)</t>
  </si>
  <si>
    <t>SC4</t>
  </si>
  <si>
    <t>SC4.1</t>
  </si>
  <si>
    <t>SC4.2</t>
  </si>
  <si>
    <t>SC4.3</t>
  </si>
  <si>
    <t>SC4.4</t>
  </si>
  <si>
    <t>SC4.5</t>
  </si>
  <si>
    <t>SC4.6</t>
  </si>
  <si>
    <t>SC4.7</t>
  </si>
  <si>
    <t>Asset Management</t>
  </si>
  <si>
    <t>Configuration Management</t>
  </si>
  <si>
    <t>Network Security</t>
  </si>
  <si>
    <t>Hardware Assets are identified and included in an asset register</t>
  </si>
  <si>
    <t>Software Assets and Cloud Services are identified and included in an asset register</t>
  </si>
  <si>
    <t>Information Assets are valued (in terms of their business value)</t>
  </si>
  <si>
    <t>Information Assets are identified and assigned an owner</t>
  </si>
  <si>
    <t>SC5</t>
  </si>
  <si>
    <t>SC5.1</t>
  </si>
  <si>
    <t>SC5.2</t>
  </si>
  <si>
    <t>SC5.3</t>
  </si>
  <si>
    <t>SC5.4</t>
  </si>
  <si>
    <t>SC6</t>
  </si>
  <si>
    <t>SC6.1</t>
  </si>
  <si>
    <t>SC6.2</t>
  </si>
  <si>
    <t>SC6.3</t>
  </si>
  <si>
    <t>SC6.4</t>
  </si>
  <si>
    <t>SC6.5</t>
  </si>
  <si>
    <t>Asset Registers are regularly reviewed and updated</t>
  </si>
  <si>
    <t>SC6.6</t>
  </si>
  <si>
    <t>Device, Equipment and System configurations are documented or captured</t>
  </si>
  <si>
    <t>Changes to device configuration must be approved through a formal change management process</t>
  </si>
  <si>
    <t>Unauthorised configuration changes are captured and alerts raised with the relevant team</t>
  </si>
  <si>
    <t>SC7</t>
  </si>
  <si>
    <t>SC8</t>
  </si>
  <si>
    <t>SC9</t>
  </si>
  <si>
    <t>SC10</t>
  </si>
  <si>
    <t>SC11</t>
  </si>
  <si>
    <t>SC7.1</t>
  </si>
  <si>
    <t>SC7.2</t>
  </si>
  <si>
    <t>SC7.3</t>
  </si>
  <si>
    <t>SC7.4</t>
  </si>
  <si>
    <t>Access to systems, applications and information is actively controlled based on the "need to know" principle</t>
  </si>
  <si>
    <t>Access privileges are defined by the user's role within the organisation</t>
  </si>
  <si>
    <t>As a minimum, a user must provide a unique username and strong password to access systems, applications and data</t>
  </si>
  <si>
    <t>Remote access to systems, applications and data requires 2-Factor Authentication (2FA) or Multi-Factor Authentication (MFA)</t>
  </si>
  <si>
    <t>Access to systems can be attributed to an individual</t>
  </si>
  <si>
    <t>Privileged user accounts are not used for normal, day-to-day business activities</t>
  </si>
  <si>
    <t>All access to systems, applications or data is logged for auditing and monitoring purposes</t>
  </si>
  <si>
    <t>Privileged user access (Administrator, root etc) is limited to only those individuals that need this level of access</t>
  </si>
  <si>
    <t>SC8.1</t>
  </si>
  <si>
    <t>SC8.2</t>
  </si>
  <si>
    <t>SC8.3</t>
  </si>
  <si>
    <t>SC8.4</t>
  </si>
  <si>
    <t>SC8.5</t>
  </si>
  <si>
    <t>SC8.6</t>
  </si>
  <si>
    <t>SC8.7</t>
  </si>
  <si>
    <t>SC8.8</t>
  </si>
  <si>
    <t>Authentication &amp; Access Controls</t>
  </si>
  <si>
    <t>SC8.9</t>
  </si>
  <si>
    <t>Technical</t>
  </si>
  <si>
    <t>All company managed servers, workstations and network devices have default passwords changed or accounts removed</t>
  </si>
  <si>
    <t>SC9.1</t>
  </si>
  <si>
    <t>SC9.2</t>
  </si>
  <si>
    <t>SC9.3</t>
  </si>
  <si>
    <t>SC9.4</t>
  </si>
  <si>
    <t>SC9.5</t>
  </si>
  <si>
    <t>SC9.6</t>
  </si>
  <si>
    <t>SC9.7</t>
  </si>
  <si>
    <t>Server &amp; Endpoint Security</t>
  </si>
  <si>
    <t>All company managed servers, workstations and end-user devices have active, updated anti-malware services running</t>
  </si>
  <si>
    <t>Only approved and authenticated devices can connect to internal networks</t>
  </si>
  <si>
    <t>SC10.1</t>
  </si>
  <si>
    <t>SC10.2</t>
  </si>
  <si>
    <t>SC10.3</t>
  </si>
  <si>
    <t>SC10.4</t>
  </si>
  <si>
    <t>SC10.5</t>
  </si>
  <si>
    <t>SC10.6</t>
  </si>
  <si>
    <t>SC10.7</t>
  </si>
  <si>
    <t>Network Segregation, segmentation and/or micro-segmentation has been implemented to control the flow of network traffic</t>
  </si>
  <si>
    <t>Demilitarized Zones (DMZ) outer and inner firewalls are from different platform vendors</t>
  </si>
  <si>
    <t>SC10.8</t>
  </si>
  <si>
    <t>SC10.9</t>
  </si>
  <si>
    <t>Unauthorised or malicious network traffic is identified and prevented from entering or traversing internal networks</t>
  </si>
  <si>
    <t>External facing network boundaries are configured with additional controls to safeguard internal systems, data and services (i.e. DMZ, VPN etc)</t>
  </si>
  <si>
    <t>Support, Updates &amp; Patching</t>
  </si>
  <si>
    <t>SC11.1</t>
  </si>
  <si>
    <t>SC11.2</t>
  </si>
  <si>
    <t>SC11.3</t>
  </si>
  <si>
    <t>Security Monitoring</t>
  </si>
  <si>
    <t>All security related events are captured for logging and monitoring purposes</t>
  </si>
  <si>
    <t>SC12</t>
  </si>
  <si>
    <t>SC12.1</t>
  </si>
  <si>
    <t>SC12.2</t>
  </si>
  <si>
    <t>Sensitive data transiting unsecured/external networks is encrypted to protect the data</t>
  </si>
  <si>
    <t>SC13</t>
  </si>
  <si>
    <t>SC13.1</t>
  </si>
  <si>
    <t>Data in Transit &amp; At Rest Protection</t>
  </si>
  <si>
    <t>SC13.2</t>
  </si>
  <si>
    <t>SC13.3</t>
  </si>
  <si>
    <t>SC13.4</t>
  </si>
  <si>
    <t>Personal devices used for accessing, storing or managing work related systems and data always use secure network protocols for access data (i.e. TLS, VPN etc.)</t>
  </si>
  <si>
    <t>Personal devices used for accessing, storing or managing work related systems and data have device encryption enabled</t>
  </si>
  <si>
    <t>Company:</t>
  </si>
  <si>
    <t>Company Description:</t>
  </si>
  <si>
    <t>Contact:</t>
  </si>
  <si>
    <t>Company</t>
  </si>
  <si>
    <t>SC14</t>
  </si>
  <si>
    <t>SC14.1</t>
  </si>
  <si>
    <t>Physical</t>
  </si>
  <si>
    <t>Asset Protection</t>
  </si>
  <si>
    <t>SC14.2</t>
  </si>
  <si>
    <t>SC14.3</t>
  </si>
  <si>
    <t>SC14.4</t>
  </si>
  <si>
    <t>Physical access controls are employed on company premises that protect sensitive data, systems and processing facilities</t>
  </si>
  <si>
    <t>Control Type</t>
  </si>
  <si>
    <t>Overall</t>
  </si>
  <si>
    <t>Security awareness training is conducted periodically (reviewed annually)</t>
  </si>
  <si>
    <t>Security awareness skills and knowledge are tested as part of the training</t>
  </si>
  <si>
    <t>Business Continuity (BC) Plans are in place to ensure minimal disruption to key business operations</t>
  </si>
  <si>
    <t>Remote Access</t>
  </si>
  <si>
    <t>Remote access methodology is based on virtual client technology to resilient locations - it does not require physical hardware on a remote desk in the office</t>
  </si>
  <si>
    <t>Does your remote access policy take into account future risks from quantum computing (potential decode of encrypted data)</t>
  </si>
  <si>
    <t>Company devices used for accessing, storing or managing work related systems and data always use secure network protocols for access data (i.e. TLS, VPN etc.)</t>
  </si>
  <si>
    <t>VPN Software used for remote access is a formally supported product (i.e. not freeware/shareware)</t>
  </si>
  <si>
    <t>A Risk Assessment been undertaken for remote working</t>
  </si>
  <si>
    <t>Remote access is an existing capability, widely used and tested (i.e. production capability)</t>
  </si>
  <si>
    <t>Remote access solution has been security tested regularly (penetration test/ITHC)</t>
  </si>
  <si>
    <t>SC14.5</t>
  </si>
  <si>
    <t>SC14.6</t>
  </si>
  <si>
    <t>SC14.7</t>
  </si>
  <si>
    <t>SC15</t>
  </si>
  <si>
    <t>SC15.1</t>
  </si>
  <si>
    <t>SC15.2</t>
  </si>
  <si>
    <t>SC15.3</t>
  </si>
  <si>
    <t>SC15.4</t>
  </si>
  <si>
    <t>Information, Hardware and Software Asset Management processes and procedures are documented and applied (i.e. asset management, disposal etc.)</t>
  </si>
  <si>
    <t>Baseline configurations are updated upon authorised changes (i.e. build docs)</t>
  </si>
  <si>
    <t>Certification(s):</t>
  </si>
  <si>
    <t>Device authentication is enabled for network access within office buildings (i.e. 802.1x etc.)</t>
  </si>
  <si>
    <t>All company issued devices are suitably security hardened in line with recommended best practices and this has been externally validated (i.e. ITHC or penetration test)</t>
  </si>
  <si>
    <t>All company managed servers, workstations and network devices are security hardened in line with recommended best practices and this has been externally validated (i.e. ITHC or penetration test)</t>
  </si>
  <si>
    <t>All company managed servers, workstations and network devices are configured to run and allow only the minimum applications and services required to deliver their function and this has been externally validated (i.e. ITHC or penetration test)</t>
  </si>
  <si>
    <t>Application controls prevent the execution of untrusted software and apps on company owned devices and this has been externally validated (i.e. ITHC or penetration test)</t>
  </si>
  <si>
    <t>Company devices control the use of removeable media to prevent company data being extracted in line with organisational policies</t>
  </si>
  <si>
    <t>SC13.5</t>
  </si>
  <si>
    <t>Access to web-based services, websites and other online resources (i.e. webmail) from company managed assets is controlled, monitored and where appropriate restricted in line with organisational policies whether located in the office or remote/home</t>
  </si>
  <si>
    <t>Data Loss Prevention (DLP)</t>
  </si>
  <si>
    <t>Webmail and social media access is restricted in line with organisational policies to prevent data being extracted without authorisation</t>
  </si>
  <si>
    <t>Collaborative Working &amp; Unified Comms</t>
  </si>
  <si>
    <t>Company devices control the use of removeable media to prevent company data being extracted in line with organisational policies (including DVD/CD, USB, Bluetooth, serial etc.)</t>
  </si>
  <si>
    <t>Corporate data is protected by technical DLP solutions that enforce controls independent of device location, and are externally validated (i.e. ITHC/penetration test)</t>
  </si>
  <si>
    <t>SC15.5</t>
  </si>
  <si>
    <t>DLP capabilities are enforced for BYOD devices, irrespective of location, where these are used for accessing or managing company data</t>
  </si>
  <si>
    <t>Telephony strategy is based on digital and VoIP and is available to remote users</t>
  </si>
  <si>
    <t>Data between voice solution (VoIP) and end point is encrypted using secure protocols (i.e. VPN, TLS etc.)</t>
  </si>
  <si>
    <t>Voice services are compliant with the organisation's legal and regulatory requirements (i.e. call recording etc.)</t>
  </si>
  <si>
    <t>Voice capability stats are available with the remote capability</t>
  </si>
  <si>
    <t xml:space="preserve">Voice services such as voicemail, call management etc. are available remotely </t>
  </si>
  <si>
    <t>A production Unified Comms (video and audio conferencing, file sharing, screen sharing, whiteboarding etc.) capability is available to office-based and remote staff</t>
  </si>
  <si>
    <t>The UC capability is hosted on resilient internal infrastructure that is regularly externally validated (i.e. ITHC/penetration test)</t>
  </si>
  <si>
    <t>SC16</t>
  </si>
  <si>
    <t>SC16.1</t>
  </si>
  <si>
    <t>SC16.2</t>
  </si>
  <si>
    <t>SC16.3</t>
  </si>
  <si>
    <t>SC16.4</t>
  </si>
  <si>
    <t>SC16.5</t>
  </si>
  <si>
    <t>SC16.6</t>
  </si>
  <si>
    <t>SC16.7</t>
  </si>
  <si>
    <t>SC16.8</t>
  </si>
  <si>
    <t>SC16.9</t>
  </si>
  <si>
    <t>SC16.10</t>
  </si>
  <si>
    <t>SC17</t>
  </si>
  <si>
    <t>SC17.1</t>
  </si>
  <si>
    <t>SC17.2</t>
  </si>
  <si>
    <t>SC17.3</t>
  </si>
  <si>
    <t>SC17.4</t>
  </si>
  <si>
    <t>Visibility restricting film is applied to display screens on company owned devices</t>
  </si>
  <si>
    <t>Voice and UC services are securely integrated and interoperate seemlessly</t>
  </si>
  <si>
    <t>Internal network traffic crossing boundaries or between segments is controlled by suitably configured firewalls that are regularly validated (ITHC or penetration test)</t>
  </si>
  <si>
    <t>Firewall rules are reduced to the minimum required for operational functionality that are regularly validated (ITHC or penetration test)</t>
  </si>
  <si>
    <t>NOC</t>
  </si>
  <si>
    <t>SC12.3</t>
  </si>
  <si>
    <t>SC12.4</t>
  </si>
  <si>
    <t>SC12.5</t>
  </si>
  <si>
    <t>SC12.6</t>
  </si>
  <si>
    <t>SC12.7</t>
  </si>
  <si>
    <t>Security Information and Event Management (SIEM) service is actively monitoring and alerting to ensure serious security incidents are identified and managed accordingly</t>
  </si>
  <si>
    <t>A 24/7 Security Operations Centre (SOC) capability is available and operational</t>
  </si>
  <si>
    <t>A 24/7 Network Operations Centre (NOC) capability is available and operational</t>
  </si>
  <si>
    <t>SC18</t>
  </si>
  <si>
    <t>SC18.1</t>
  </si>
  <si>
    <t>Insurance &amp; Risk Management</t>
  </si>
  <si>
    <t>SC18.2</t>
  </si>
  <si>
    <t xml:space="preserve">Plans have been implemented and tested to manage the results of a cyber security breach, including incident response, media relations, legal and regulatory issues </t>
  </si>
  <si>
    <t>The organisation has cyber incident insurance that covers office and remote working, and the areas of cover relevant to the organisation (business recovery, media relations, forensic investigations etc.)</t>
  </si>
  <si>
    <t>SC4.8</t>
  </si>
  <si>
    <t>Backup media is protected at all times during its lifecycle, from initial recording, transfer, storage and destruction)</t>
  </si>
  <si>
    <t>Logs are kept in line with a defined retention period to enable future investigations</t>
  </si>
  <si>
    <t>All attempts to connect to internal networks or external facing boundaries are logged (and passed to the SIEM) for auditing and monitoring purposes in line with organisational policies</t>
  </si>
  <si>
    <t>Outbound network traffic is monitored to identify and block attempts to exfiltrate data by unauthorised actors (IDP/deep inspection)</t>
  </si>
  <si>
    <t>All firmware, operating systems, applications and software installed or managed by the company is supported and licensed (can you evidence this?)</t>
  </si>
  <si>
    <t>All firmware, operating systems, applications and software is patched or updated regularly, in line with vendor's recommendations and best practices (and you can evidence this?)</t>
  </si>
  <si>
    <t>Critical security vulnerabilities identified in vendor products are remediated or mitigated within 7 days (and can be evidenced?)</t>
  </si>
  <si>
    <t>Incident Response and Management capabilities are in place and are regularly tested</t>
  </si>
  <si>
    <t>Forensics capabilities and plans are in place and regularly tested</t>
  </si>
  <si>
    <t>Portable or "high risk" corporate devices have their internal storage encrypted to protect the data - this includes laptops, tablets, desktops, smartphones, USB drives etc.</t>
  </si>
  <si>
    <t>Corporate data is only accessible from company owned and managed devices (laptop, tablet, smarthone etc.)</t>
  </si>
  <si>
    <t>Voice services are provided in a resilient manner using cloud based, or multi-location physical equipment (can you evidence this has been tested?)</t>
  </si>
  <si>
    <t>The UC capability is provided by a trusted and security verified cloud based service (can this be evidenced?)</t>
  </si>
  <si>
    <t>Staff are encouraged to setup a dedicated work area when working from home that reduces the risk of company data and systems being exposed to unauthorised individuals</t>
  </si>
  <si>
    <t>Staff are discouraged from working on sensitive data and systems in public or publicly observable locations</t>
  </si>
  <si>
    <t>Staff are required to lock away company owned devices, assets and data when not in use (office and home/remote working)</t>
  </si>
  <si>
    <t>SC17.5</t>
  </si>
  <si>
    <t>SC17.6</t>
  </si>
  <si>
    <t>Staff are regularly made aware of their responsibilities for the physical protection of sensitive data, systems and processing facilities when working off-site</t>
  </si>
  <si>
    <t>Instructions &amp; Information</t>
  </si>
  <si>
    <t>SOC</t>
  </si>
  <si>
    <t>Capabilities</t>
  </si>
  <si>
    <t>No</t>
  </si>
  <si>
    <t>Some</t>
  </si>
  <si>
    <t>Yes</t>
  </si>
  <si>
    <t>A work area Display Screen Assessment (DSE) has been undertaken for all staff working from office and/or home</t>
  </si>
  <si>
    <r>
      <rPr>
        <b/>
        <sz val="11"/>
        <color theme="1"/>
        <rFont val="Calibri"/>
        <family val="2"/>
        <scheme val="minor"/>
      </rPr>
      <t>N/A</t>
    </r>
    <r>
      <rPr>
        <sz val="11"/>
        <color theme="1"/>
        <rFont val="Calibri"/>
        <family val="2"/>
        <scheme val="minor"/>
      </rPr>
      <t xml:space="preserve"> - The statement is not relevant to our organisation (this should be the exception - just because you haven't implemented a control in this area doesn't mean it is Not Applicable)</t>
    </r>
  </si>
  <si>
    <r>
      <rPr>
        <b/>
        <sz val="11"/>
        <color theme="1"/>
        <rFont val="Calibri"/>
        <family val="2"/>
        <scheme val="minor"/>
      </rPr>
      <t>None</t>
    </r>
    <r>
      <rPr>
        <sz val="11"/>
        <color theme="1"/>
        <rFont val="Calibri"/>
        <family val="2"/>
        <scheme val="minor"/>
      </rPr>
      <t xml:space="preserve"> - Your organisation has no relevant controls covering the statement</t>
    </r>
  </si>
  <si>
    <r>
      <rPr>
        <b/>
        <sz val="11"/>
        <color theme="1"/>
        <rFont val="Calibri"/>
        <family val="2"/>
        <scheme val="minor"/>
      </rPr>
      <t>Partial</t>
    </r>
    <r>
      <rPr>
        <sz val="11"/>
        <color theme="1"/>
        <rFont val="Calibri"/>
        <family val="2"/>
        <scheme val="minor"/>
      </rPr>
      <t xml:space="preserve"> - Your organisation has some controls covering the statement but there are gaps</t>
    </r>
  </si>
  <si>
    <r>
      <rPr>
        <b/>
        <sz val="11"/>
        <color theme="1"/>
        <rFont val="Calibri"/>
        <family val="2"/>
        <scheme val="minor"/>
      </rPr>
      <t>Full</t>
    </r>
    <r>
      <rPr>
        <sz val="11"/>
        <color theme="1"/>
        <rFont val="Calibri"/>
        <family val="2"/>
        <scheme val="minor"/>
      </rPr>
      <t xml:space="preserve"> - Your organisation has implemented controls that completely cover the statement.  Remember you need to be able to evidence this to say for sure it is fully implemented.</t>
    </r>
  </si>
  <si>
    <r>
      <t xml:space="preserve">Use the </t>
    </r>
    <r>
      <rPr>
        <b/>
        <sz val="11"/>
        <color theme="1"/>
        <rFont val="Calibri"/>
        <family val="2"/>
        <scheme val="minor"/>
      </rPr>
      <t>Dashboard</t>
    </r>
    <r>
      <rPr>
        <sz val="11"/>
        <color theme="1"/>
        <rFont val="Calibri"/>
        <family val="2"/>
        <scheme val="minor"/>
      </rPr>
      <t xml:space="preserve"> to provide information to senior management about the state of your Home Working Security Arrangements.  This should then be used to formulate a plan of action to bring you security up to scratch and ensure that home working arrangements do not put your organisation at increased risk of cyber attack and data breaches.</t>
    </r>
  </si>
  <si>
    <t>Step</t>
  </si>
  <si>
    <t>Instructions</t>
  </si>
  <si>
    <t>Remote Working Assessment</t>
  </si>
  <si>
    <r>
      <t xml:space="preserve">Next complete the </t>
    </r>
    <r>
      <rPr>
        <b/>
        <sz val="11"/>
        <color theme="1"/>
        <rFont val="Calibri"/>
        <family val="2"/>
        <scheme val="minor"/>
      </rPr>
      <t>Assessment</t>
    </r>
    <r>
      <rPr>
        <sz val="11"/>
        <color theme="1"/>
        <rFont val="Calibri"/>
        <family val="2"/>
        <scheme val="minor"/>
      </rPr>
      <t xml:space="preserve"> tab.  Change the values in the "</t>
    </r>
    <r>
      <rPr>
        <b/>
        <sz val="11"/>
        <color theme="1"/>
        <rFont val="Calibri"/>
        <family val="2"/>
        <scheme val="minor"/>
      </rPr>
      <t>Implementation</t>
    </r>
    <r>
      <rPr>
        <sz val="11"/>
        <color theme="1"/>
        <rFont val="Calibri"/>
        <family val="2"/>
        <scheme val="minor"/>
      </rPr>
      <t xml:space="preserve">" column to match the level that statement is true within your organisation - </t>
    </r>
  </si>
  <si>
    <t>Remote Working Assessment Dashboard</t>
  </si>
  <si>
    <t>Control Implementation Notes</t>
  </si>
  <si>
    <r>
      <t>In the "</t>
    </r>
    <r>
      <rPr>
        <b/>
        <sz val="11"/>
        <color theme="1"/>
        <rFont val="Calibri"/>
        <family val="2"/>
        <scheme val="minor"/>
      </rPr>
      <t>Control Implementation Notes</t>
    </r>
    <r>
      <rPr>
        <sz val="11"/>
        <color theme="1"/>
        <rFont val="Calibri"/>
        <family val="2"/>
        <scheme val="minor"/>
      </rPr>
      <t xml:space="preserve">" column of the </t>
    </r>
    <r>
      <rPr>
        <b/>
        <sz val="11"/>
        <color theme="1"/>
        <rFont val="Calibri"/>
        <family val="2"/>
        <scheme val="minor"/>
      </rPr>
      <t>Assessment</t>
    </r>
    <r>
      <rPr>
        <sz val="11"/>
        <color theme="1"/>
        <rFont val="Calibri"/>
        <family val="2"/>
        <scheme val="minor"/>
      </rPr>
      <t xml:space="preserve"> tab you can make any notes about the evidence you have, the actions you perhaps need to undertake to confirm the evidence or anything else relevant to the control statement.</t>
    </r>
  </si>
  <si>
    <t>Area</t>
  </si>
  <si>
    <t>Areas</t>
  </si>
  <si>
    <t>Policy</t>
  </si>
  <si>
    <t>Training</t>
  </si>
  <si>
    <t>Collaboration</t>
  </si>
  <si>
    <t>Infrastructure</t>
  </si>
  <si>
    <t>Operations</t>
  </si>
  <si>
    <t>NIST Controls Assessment</t>
  </si>
  <si>
    <t>Control Type Assessment</t>
  </si>
  <si>
    <t>Remote Working Capability Assessment</t>
  </si>
  <si>
    <t>Fill out this tab first.  If you intend to return the completed assessment, provide only the information you are comfortable with.</t>
  </si>
  <si>
    <t>Credits &amp; Acknowledgements</t>
  </si>
  <si>
    <t>Matthew Wood</t>
  </si>
  <si>
    <t>Resources</t>
  </si>
  <si>
    <t>Trusted Technology and Security Specialists</t>
  </si>
  <si>
    <t>https://tellemachus.com/</t>
  </si>
  <si>
    <t>© Copyright Tellemachus Ltd. 2020 - All Rights Reserved</t>
  </si>
  <si>
    <t>If you have any areas of concern, questions about the assessment tool or need help to plan and implement additional controls please feel free to reach out to us by contacting your account manager or emailing enquiries@tellemachus.com</t>
  </si>
  <si>
    <t>Lee Hezzlewood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</si>
</sst>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u/>
      <sz val="11"/>
      <color theme="1"/>
      <name val="Calibri"/>
      <family val="2"/>
      <scheme val="minor"/>
    </font>
    <font>
      <b/>
      <sz val="11"/>
      <color theme="1"/>
      <name val="Arial"/>
      <family val="2"/>
    </font>
    <font>
      <sz val="11"/>
      <color theme="1"/>
      <name val="Arial"/>
      <family val="2"/>
    </font>
    <font>
      <b/>
      <sz val="14"/>
      <color theme="1"/>
      <name val="Arial"/>
      <family val="2"/>
    </font>
    <font>
      <sz val="12"/>
      <color theme="1"/>
      <name val="Arial"/>
      <family val="2"/>
    </font>
    <font>
      <b/>
      <sz val="14"/>
      <color theme="0"/>
      <name val="Arial"/>
      <family val="2"/>
    </font>
    <font>
      <b/>
      <u/>
      <sz val="20"/>
      <color theme="1"/>
      <name val="Arial"/>
      <family val="2"/>
    </font>
    <font>
      <b/>
      <sz val="12"/>
      <color theme="1"/>
      <name val="Arial"/>
      <family val="2"/>
    </font>
    <font>
      <sz val="8"/>
      <name val="Calibri"/>
      <family val="2"/>
      <scheme val="minor"/>
    </font>
    <font>
      <b/>
      <u/>
      <sz val="12"/>
      <color theme="1"/>
      <name val="Calibri"/>
      <family val="2"/>
      <scheme val="minor"/>
    </font>
    <font>
      <b/>
      <sz val="18"/>
      <color theme="1"/>
      <name val="Calibri"/>
      <family val="2"/>
      <scheme val="minor"/>
    </font>
    <font>
      <b/>
      <sz val="18"/>
      <color theme="0"/>
      <name val="Calibri"/>
      <family val="2"/>
      <scheme val="minor"/>
    </font>
    <font>
      <b/>
      <sz val="11"/>
      <color theme="0"/>
      <name val="Arial"/>
      <family val="2"/>
    </font>
    <font>
      <sz val="11"/>
      <color theme="0"/>
      <name val="Calibri"/>
      <family val="2"/>
      <scheme val="minor"/>
    </font>
    <font>
      <sz val="11"/>
      <name val="Calibri"/>
      <family val="2"/>
      <scheme val="minor"/>
    </font>
    <font>
      <sz val="11"/>
      <color theme="2"/>
      <name val="Calibri"/>
      <family val="2"/>
      <scheme val="minor"/>
    </font>
    <font>
      <u/>
      <sz val="11"/>
      <color theme="10"/>
      <name val="Calibri"/>
      <family val="2"/>
      <scheme val="minor"/>
    </font>
    <font>
      <sz val="8"/>
      <color theme="1"/>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3" tint="0.39997558519241921"/>
        <bgColor indexed="64"/>
      </patternFill>
    </fill>
    <fill>
      <patternFill patternType="solid">
        <fgColor rgb="FFC0000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3"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66">
    <xf numFmtId="0" fontId="0" fillId="0" borderId="0" xfId="0"/>
    <xf numFmtId="0" fontId="4" fillId="4" borderId="1" xfId="0" applyFont="1" applyFill="1" applyBorder="1" applyAlignment="1">
      <alignment horizontal="center" vertical="center" wrapText="1"/>
    </xf>
    <xf numFmtId="0" fontId="0" fillId="0" borderId="0" xfId="0" applyAlignment="1">
      <alignment horizontal="center"/>
    </xf>
    <xf numFmtId="0" fontId="3" fillId="0" borderId="0" xfId="0" applyFont="1" applyFill="1" applyBorder="1" applyAlignment="1">
      <alignment horizontal="center" vertical="center" wrapText="1"/>
    </xf>
    <xf numFmtId="0" fontId="0" fillId="0" borderId="0" xfId="0" applyAlignment="1">
      <alignment wrapText="1"/>
    </xf>
    <xf numFmtId="0" fontId="8" fillId="0" borderId="0" xfId="0" applyFont="1" applyAlignment="1">
      <alignment horizontal="center"/>
    </xf>
    <xf numFmtId="0" fontId="0" fillId="0" borderId="1" xfId="0" applyBorder="1" applyAlignment="1">
      <alignment horizontal="center"/>
    </xf>
    <xf numFmtId="0" fontId="0" fillId="0" borderId="0" xfId="0" applyAlignment="1">
      <alignment horizontal="center" vertical="center"/>
    </xf>
    <xf numFmtId="0" fontId="0" fillId="6" borderId="1" xfId="0" applyFill="1" applyBorder="1" applyAlignment="1">
      <alignment horizontal="center"/>
    </xf>
    <xf numFmtId="0" fontId="0" fillId="7" borderId="1" xfId="0" applyFill="1" applyBorder="1" applyAlignment="1">
      <alignment horizontal="center"/>
    </xf>
    <xf numFmtId="0" fontId="0" fillId="5" borderId="1" xfId="0" applyFill="1" applyBorder="1" applyAlignment="1">
      <alignment horizontal="center"/>
    </xf>
    <xf numFmtId="0" fontId="0" fillId="0" borderId="0" xfId="0" applyFill="1" applyBorder="1"/>
    <xf numFmtId="0" fontId="2" fillId="0" borderId="0" xfId="0" applyFont="1" applyFill="1" applyBorder="1"/>
    <xf numFmtId="0" fontId="4" fillId="0" borderId="0"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horizontal="center"/>
    </xf>
    <xf numFmtId="0" fontId="0" fillId="0" borderId="0" xfId="0" applyAlignment="1">
      <alignment horizontal="left" wrapText="1"/>
    </xf>
    <xf numFmtId="0" fontId="7" fillId="0" borderId="0" xfId="0" applyFont="1" applyFill="1" applyBorder="1" applyAlignment="1">
      <alignment horizontal="center"/>
    </xf>
    <xf numFmtId="0" fontId="5" fillId="0" borderId="0" xfId="0" applyFont="1" applyFill="1" applyBorder="1" applyAlignment="1">
      <alignment horizontal="center"/>
    </xf>
    <xf numFmtId="14" fontId="5" fillId="0" borderId="0" xfId="0" applyNumberFormat="1" applyFont="1" applyFill="1" applyBorder="1" applyAlignment="1">
      <alignment horizontal="center"/>
    </xf>
    <xf numFmtId="0" fontId="1" fillId="0" borderId="0" xfId="0" applyFont="1" applyAlignment="1">
      <alignment horizontal="center" vertical="center"/>
    </xf>
    <xf numFmtId="0" fontId="12" fillId="9" borderId="0" xfId="0" applyFont="1" applyFill="1" applyAlignment="1">
      <alignment horizontal="center" vertical="center"/>
    </xf>
    <xf numFmtId="0" fontId="0" fillId="9" borderId="0" xfId="0" applyFill="1"/>
    <xf numFmtId="0" fontId="0" fillId="9" borderId="0" xfId="0" applyFill="1" applyBorder="1"/>
    <xf numFmtId="0" fontId="7" fillId="9" borderId="0" xfId="0" applyFont="1" applyFill="1" applyBorder="1" applyAlignment="1">
      <alignment horizontal="center"/>
    </xf>
    <xf numFmtId="0" fontId="0" fillId="0" borderId="1" xfId="0" applyBorder="1" applyAlignment="1" applyProtection="1">
      <alignment horizontal="center" vertical="center"/>
      <protection locked="0"/>
    </xf>
    <xf numFmtId="0" fontId="14" fillId="10" borderId="1" xfId="0" applyFont="1" applyFill="1" applyBorder="1" applyAlignment="1" applyProtection="1">
      <alignment horizontal="center" vertical="center" wrapText="1"/>
    </xf>
    <xf numFmtId="0" fontId="14" fillId="10" borderId="1" xfId="0" applyFont="1" applyFill="1" applyBorder="1" applyAlignment="1" applyProtection="1">
      <alignment horizontal="left" vertical="center" wrapText="1"/>
    </xf>
    <xf numFmtId="0" fontId="0" fillId="3" borderId="1" xfId="0" applyFill="1" applyBorder="1" applyAlignment="1" applyProtection="1">
      <alignment horizontal="center"/>
    </xf>
    <xf numFmtId="0" fontId="0" fillId="3" borderId="1" xfId="0" applyFill="1" applyBorder="1" applyAlignment="1" applyProtection="1">
      <alignment horizontal="left" wrapText="1"/>
    </xf>
    <xf numFmtId="0" fontId="0" fillId="8" borderId="1" xfId="0" applyFill="1" applyBorder="1" applyAlignment="1" applyProtection="1">
      <alignment horizontal="center"/>
    </xf>
    <xf numFmtId="0" fontId="0" fillId="8" borderId="1" xfId="0" applyFill="1" applyBorder="1" applyAlignment="1" applyProtection="1">
      <alignment horizontal="left" wrapText="1"/>
    </xf>
    <xf numFmtId="0" fontId="0" fillId="3" borderId="1" xfId="0" applyFill="1" applyBorder="1" applyAlignment="1" applyProtection="1">
      <alignment horizontal="center" vertical="center"/>
    </xf>
    <xf numFmtId="0" fontId="0" fillId="3" borderId="1" xfId="0" applyFill="1" applyBorder="1" applyProtection="1"/>
    <xf numFmtId="0" fontId="0" fillId="0" borderId="1" xfId="0" applyBorder="1" applyAlignment="1" applyProtection="1">
      <alignment horizontal="center" vertical="center"/>
    </xf>
    <xf numFmtId="0" fontId="0" fillId="0" borderId="1" xfId="0" applyBorder="1" applyProtection="1">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0" fontId="9" fillId="3" borderId="4"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0" fillId="0" borderId="0" xfId="0" applyAlignment="1" applyProtection="1">
      <alignment wrapText="1"/>
    </xf>
    <xf numFmtId="0" fontId="11" fillId="0" borderId="0" xfId="0" applyFont="1" applyAlignment="1" applyProtection="1">
      <alignment horizontal="center" vertical="center" wrapText="1"/>
    </xf>
    <xf numFmtId="0" fontId="0" fillId="9" borderId="0" xfId="0" applyFill="1" applyProtection="1"/>
    <xf numFmtId="0" fontId="11" fillId="0" borderId="0" xfId="0" applyFont="1" applyAlignment="1" applyProtection="1">
      <alignment horizontal="right" vertical="center" wrapText="1"/>
    </xf>
    <xf numFmtId="0" fontId="0" fillId="0" borderId="0" xfId="0" applyAlignment="1" applyProtection="1">
      <alignment horizontal="right" vertical="top" wrapText="1"/>
    </xf>
    <xf numFmtId="0" fontId="0" fillId="0" borderId="0" xfId="0" applyAlignment="1" applyProtection="1">
      <alignment horizontal="left" vertical="top" wrapText="1"/>
    </xf>
    <xf numFmtId="0" fontId="15" fillId="0" borderId="0" xfId="0" applyFont="1"/>
    <xf numFmtId="0" fontId="16" fillId="0" borderId="0" xfId="0" applyFont="1"/>
    <xf numFmtId="0" fontId="17" fillId="9" borderId="0" xfId="0" applyFont="1" applyFill="1"/>
    <xf numFmtId="0" fontId="0" fillId="0" borderId="1" xfId="0" applyBorder="1" applyAlignment="1" applyProtection="1">
      <alignment wrapText="1"/>
      <protection locked="0"/>
    </xf>
    <xf numFmtId="0" fontId="1" fillId="0" borderId="0" xfId="0" applyFont="1" applyAlignment="1" applyProtection="1">
      <alignment horizontal="center" vertical="top" wrapText="1"/>
    </xf>
    <xf numFmtId="0" fontId="0" fillId="0" borderId="0" xfId="0" applyAlignment="1" applyProtection="1">
      <alignment horizontal="center" vertical="top" wrapText="1"/>
    </xf>
    <xf numFmtId="0" fontId="18" fillId="0" borderId="0" xfId="1" applyAlignment="1" applyProtection="1">
      <alignment horizontal="left" vertical="top" wrapText="1"/>
    </xf>
    <xf numFmtId="0" fontId="0" fillId="0" borderId="0" xfId="0" applyProtection="1"/>
    <xf numFmtId="0" fontId="13" fillId="10" borderId="0" xfId="0" applyFont="1" applyFill="1" applyAlignment="1">
      <alignment horizontal="center" vertical="center"/>
    </xf>
    <xf numFmtId="0" fontId="19" fillId="9" borderId="0" xfId="0" applyFont="1" applyFill="1" applyAlignment="1">
      <alignment horizontal="center"/>
    </xf>
    <xf numFmtId="0" fontId="8" fillId="9" borderId="0" xfId="0" applyFont="1" applyFill="1" applyAlignment="1">
      <alignment horizontal="center"/>
    </xf>
    <xf numFmtId="0" fontId="8" fillId="0" borderId="0" xfId="0" applyFont="1" applyAlignment="1">
      <alignment horizontal="center"/>
    </xf>
    <xf numFmtId="0" fontId="8" fillId="0" borderId="0" xfId="0" applyFont="1" applyBorder="1"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4" fillId="9" borderId="0" xfId="0" applyFont="1" applyFill="1" applyAlignment="1">
      <alignment horizontal="center"/>
    </xf>
    <xf numFmtId="0" fontId="14" fillId="10" borderId="1" xfId="0" applyFont="1" applyFill="1" applyBorder="1" applyAlignment="1" applyProtection="1">
      <alignment horizontal="center" vertical="center" wrapText="1"/>
    </xf>
    <xf numFmtId="0" fontId="8" fillId="9" borderId="5" xfId="0" applyFont="1" applyFill="1" applyBorder="1" applyAlignment="1">
      <alignment horizontal="center" vertical="center"/>
    </xf>
  </cellXfs>
  <cellStyles count="2">
    <cellStyle name="Hyperlink" xfId="1" builtinId="8"/>
    <cellStyle name="Normal" xfId="0" builtinId="0"/>
  </cellStyles>
  <dxfs count="471">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theme="9" tint="-0.24994659260841701"/>
        </patternFill>
      </fill>
    </dxf>
    <dxf>
      <fill>
        <patternFill>
          <bgColor theme="0" tint="-0.34998626667073579"/>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Identify</a:t>
            </a:r>
            <a:endParaRPr lang="en-GB"/>
          </a:p>
        </c:rich>
      </c:tx>
      <c:overlay val="0"/>
    </c:title>
    <c:autoTitleDeleted val="0"/>
    <c:plotArea>
      <c:layout/>
      <c:pieChart>
        <c:varyColors val="1"/>
        <c:ser>
          <c:idx val="0"/>
          <c:order val="0"/>
          <c:spPr>
            <a:effectLst/>
            <a:scene3d>
              <a:camera prst="orthographicFront"/>
              <a:lightRig rig="threePt" dir="t"/>
            </a:scene3d>
            <a:sp3d>
              <a:bevelT w="165100" prst="coolSlant"/>
            </a:sp3d>
          </c:spPr>
          <c:dPt>
            <c:idx val="0"/>
            <c:bubble3D val="0"/>
            <c:spPr>
              <a:solidFill>
                <a:srgbClr val="FF0000"/>
              </a:solidFill>
              <a:effectLst/>
              <a:scene3d>
                <a:camera prst="orthographicFront"/>
                <a:lightRig rig="threePt" dir="t"/>
              </a:scene3d>
              <a:sp3d>
                <a:bevelT w="165100" prst="coolSlant"/>
              </a:sp3d>
            </c:spPr>
            <c:extLst>
              <c:ext xmlns:c16="http://schemas.microsoft.com/office/drawing/2014/chart" uri="{C3380CC4-5D6E-409C-BE32-E72D297353CC}">
                <c16:uniqueId val="{00000001-4059-46FC-B856-0330924706FC}"/>
              </c:ext>
            </c:extLst>
          </c:dPt>
          <c:dPt>
            <c:idx val="1"/>
            <c:bubble3D val="0"/>
            <c:spPr>
              <a:solidFill>
                <a:srgbClr val="FFC000"/>
              </a:solidFill>
              <a:effectLst/>
              <a:scene3d>
                <a:camera prst="orthographicFront"/>
                <a:lightRig rig="threePt" dir="t"/>
              </a:scene3d>
              <a:sp3d>
                <a:bevelT w="165100" prst="coolSlant"/>
              </a:sp3d>
            </c:spPr>
            <c:extLst>
              <c:ext xmlns:c16="http://schemas.microsoft.com/office/drawing/2014/chart" uri="{C3380CC4-5D6E-409C-BE32-E72D297353CC}">
                <c16:uniqueId val="{00000003-4059-46FC-B856-0330924706FC}"/>
              </c:ext>
            </c:extLst>
          </c:dPt>
          <c:dPt>
            <c:idx val="2"/>
            <c:bubble3D val="0"/>
            <c:spPr>
              <a:solidFill>
                <a:srgbClr val="00B050"/>
              </a:solidFill>
              <a:ln w="15875"/>
              <a:effectLst/>
              <a:scene3d>
                <a:camera prst="orthographicFront"/>
                <a:lightRig rig="threePt" dir="t"/>
              </a:scene3d>
              <a:sp3d>
                <a:bevelT w="165100" prst="coolSlant"/>
              </a:sp3d>
            </c:spPr>
            <c:extLst>
              <c:ext xmlns:c16="http://schemas.microsoft.com/office/drawing/2014/chart" uri="{C3380CC4-5D6E-409C-BE32-E72D297353CC}">
                <c16:uniqueId val="{00000005-4059-46FC-B856-0330924706FC}"/>
              </c:ext>
            </c:extLst>
          </c:dPt>
          <c:dPt>
            <c:idx val="3"/>
            <c:bubble3D val="0"/>
            <c:spPr>
              <a:solidFill>
                <a:srgbClr val="92D050"/>
              </a:solidFill>
              <a:effectLst/>
              <a:scene3d>
                <a:camera prst="orthographicFront"/>
                <a:lightRig rig="threePt" dir="t"/>
              </a:scene3d>
              <a:sp3d>
                <a:bevelT w="165100" prst="coolSlant"/>
              </a:sp3d>
            </c:spPr>
            <c:extLst>
              <c:ext xmlns:c16="http://schemas.microsoft.com/office/drawing/2014/chart" uri="{C3380CC4-5D6E-409C-BE32-E72D297353CC}">
                <c16:uniqueId val="{00000007-4059-46FC-B856-0330924706FC}"/>
              </c:ext>
            </c:extLst>
          </c:dPt>
          <c:dPt>
            <c:idx val="4"/>
            <c:bubble3D val="0"/>
            <c:spPr>
              <a:solidFill>
                <a:srgbClr val="00B0F0"/>
              </a:solidFill>
              <a:effectLst/>
              <a:scene3d>
                <a:camera prst="orthographicFront"/>
                <a:lightRig rig="threePt" dir="t"/>
              </a:scene3d>
              <a:sp3d>
                <a:bevelT w="165100" prst="coolSlant"/>
              </a:sp3d>
            </c:spPr>
            <c:extLst>
              <c:ext xmlns:c16="http://schemas.microsoft.com/office/drawing/2014/chart" uri="{C3380CC4-5D6E-409C-BE32-E72D297353CC}">
                <c16:uniqueId val="{00000009-4059-46FC-B856-0330924706FC}"/>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Dashboard!$I$14:$I$16</c:f>
              <c:numCache>
                <c:formatCode>General</c:formatCode>
                <c:ptCount val="3"/>
                <c:pt idx="0">
                  <c:v>29</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0A-4059-46FC-B856-0330924706FC}"/>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Overall Posture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D-1EAB-4878-B0D8-D04A15796BF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F-1EAB-4878-B0D8-D04A15796BF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1-1EAB-4878-B0D8-D04A15796BF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Dashboard!$M$19:$M$21</c:f>
              <c:numCache>
                <c:formatCode>General</c:formatCode>
                <c:ptCount val="3"/>
                <c:pt idx="0">
                  <c:v>0</c:v>
                </c:pt>
                <c:pt idx="1">
                  <c:v>112</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22-1EAB-4878-B0D8-D04A15796BF9}"/>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1EAB-4878-B0D8-D04A15796BF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1EAB-4878-B0D8-D04A15796BF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1EAB-4878-B0D8-D04A15796BF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ormulaRef>
                          <c15:sqref>Dashboard!$I$19:$I$21</c15:sqref>
                        </c15:formulaRef>
                      </c:ext>
                    </c:extLst>
                    <c:numCache>
                      <c:formatCode>General</c:formatCode>
                      <c:ptCount val="3"/>
                      <c:pt idx="0">
                        <c:v>0</c:v>
                      </c:pt>
                      <c:pt idx="1">
                        <c:v>7</c:v>
                      </c:pt>
                      <c:pt idx="2">
                        <c:v>0</c:v>
                      </c:pt>
                    </c:numCache>
                  </c:numRef>
                </c:val>
                <c:extLst>
                  <c:ex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D-1EAB-4878-B0D8-D04A15796BF9}"/>
                  </c:ext>
                </c:extLst>
              </c15:ser>
            </c15:filteredPieSeries>
            <c15:filteredPieSeries>
              <c15:ser>
                <c:idx val="1"/>
                <c:order val="1"/>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F-1EAB-4878-B0D8-D04A15796BF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1-1EAB-4878-B0D8-D04A15796BF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3-1EAB-4878-B0D8-D04A15796BF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Dashboard!$J$19:$J$21</c15:sqref>
                        </c15:formulaRef>
                      </c:ext>
                    </c:extLst>
                    <c:numCache>
                      <c:formatCode>General</c:formatCode>
                      <c:ptCount val="3"/>
                      <c:pt idx="0">
                        <c:v>0</c:v>
                      </c:pt>
                      <c:pt idx="1">
                        <c:v>33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14-1EAB-4878-B0D8-D04A15796BF9}"/>
                  </c:ext>
                </c:extLst>
              </c15:ser>
            </c15:filteredPieSeries>
            <c15:filteredPieSeries>
              <c15:ser>
                <c:idx val="2"/>
                <c:order val="2"/>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6-1EAB-4878-B0D8-D04A15796BF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8-1EAB-4878-B0D8-D04A15796BF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A-1EAB-4878-B0D8-D04A15796BF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Dashboard!$K$19:$K$21</c15:sqref>
                        </c15:formulaRef>
                      </c:ext>
                    </c:extLst>
                    <c:numCache>
                      <c:formatCode>General</c:formatCode>
                      <c:ptCount val="3"/>
                      <c:pt idx="0">
                        <c:v>0</c:v>
                      </c:pt>
                      <c:pt idx="1">
                        <c:v>12</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1B-1EAB-4878-B0D8-D04A15796BF9}"/>
                  </c:ext>
                </c:extLst>
              </c15:ser>
            </c15:filteredPieSeries>
            <c15:filteredPieSeries>
              <c15:ser>
                <c:idx val="3"/>
                <c:order val="3"/>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1-1EAB-4878-B0D8-D04A15796BF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3-1EAB-4878-B0D8-D04A15796BF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5-1EAB-4878-B0D8-D04A15796BF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Dashboard!$L$19:$L$21</c15:sqref>
                        </c15:formulaRef>
                      </c:ext>
                    </c:extLst>
                    <c:numCache>
                      <c:formatCode>General</c:formatCode>
                      <c:ptCount val="3"/>
                      <c:pt idx="0">
                        <c:v>0</c:v>
                      </c:pt>
                      <c:pt idx="1">
                        <c:v>60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6-1EAB-4878-B0D8-D04A15796BF9}"/>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Collaborative Working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50-D892-4793-9A70-445235F686A5}"/>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52-D892-4793-9A70-445235F686A5}"/>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51-D892-4793-9A70-445235F686A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Dashboard!$M$23:$M$26</c15:sqref>
                  </c15:fullRef>
                </c:ext>
              </c:extLst>
              <c:f>Dashboard!$M$24:$M$26</c:f>
              <c:numCache>
                <c:formatCode>General</c:formatCode>
                <c:ptCount val="3"/>
                <c:pt idx="0">
                  <c:v>0</c:v>
                </c:pt>
                <c:pt idx="1">
                  <c:v>7</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A-D892-4793-9A70-445235F686A5}"/>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3-D892-4793-9A70-445235F686A5}"/>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5-D892-4793-9A70-445235F686A5}"/>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D-D892-4793-9A70-445235F686A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Dashboard!$I$23:$I$26</c15:sqref>
                        </c15:fullRef>
                        <c15:formulaRef>
                          <c15:sqref>Dashboard!$I$24:$I$26</c15:sqref>
                        </c15:formulaRef>
                      </c:ext>
                    </c:extLst>
                    <c:numCache>
                      <c:formatCode>General</c:formatCode>
                      <c:ptCount val="3"/>
                      <c:pt idx="0">
                        <c:v>0</c:v>
                      </c:pt>
                      <c:pt idx="1">
                        <c:v>21</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15:categoryFilterException>
                        <c15:sqref>Dashboard!$I$23</c15:sqref>
                        <c15:spPr xmlns:c15="http://schemas.microsoft.com/office/drawing/2012/chart">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15:spPr>
                        <c15:bubble3D val="0"/>
                      </c15:categoryFilterException>
                    </c15:categoryFilterExceptions>
                  </c:ext>
                  <c:ext xmlns:c16="http://schemas.microsoft.com/office/drawing/2014/chart" uri="{C3380CC4-5D6E-409C-BE32-E72D297353CC}">
                    <c16:uniqueId val="{00000006-D892-4793-9A70-445235F686A5}"/>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D-5541-48A4-B79F-B209A824E16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F-5541-48A4-B79F-B209A824E16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5541-48A4-B79F-B209A824E1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Dashboard!$J$23:$J$26</c15:sqref>
                        </c15:fullRef>
                        <c15:formulaRef>
                          <c15:sqref>Dashboard!$J$24:$J$26</c15:sqref>
                        </c15:formulaRef>
                      </c:ext>
                    </c:extLst>
                    <c:numCache>
                      <c:formatCode>General</c:formatCode>
                      <c:ptCount val="3"/>
                      <c:pt idx="0">
                        <c:v>0</c:v>
                      </c:pt>
                      <c:pt idx="1">
                        <c:v>9</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7-D892-4793-9A70-445235F686A5}"/>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3-5541-48A4-B79F-B209A824E16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5-5541-48A4-B79F-B209A824E16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5541-48A4-B79F-B209A824E1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Dashboard!$K$23:$K$26</c15:sqref>
                        </c15:fullRef>
                        <c15:formulaRef>
                          <c15:sqref>Dashboard!$K$24:$K$26</c15:sqref>
                        </c15:formulaRef>
                      </c:ext>
                    </c:extLst>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8-D892-4793-9A70-445235F686A5}"/>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9-5541-48A4-B79F-B209A824E16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B-5541-48A4-B79F-B209A824E16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D-5541-48A4-B79F-B209A824E1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Dashboard!$L$23:$L$26</c15:sqref>
                        </c15:fullRef>
                        <c15:formulaRef>
                          <c15:sqref>Dashboard!$L$24:$L$26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9-D892-4793-9A70-445235F686A5}"/>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5541-48A4-B79F-B209A824E16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1-5541-48A4-B79F-B209A824E16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3-5541-48A4-B79F-B209A824E1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Dashboard!$N$23:$N$26</c15:sqref>
                        </c15:fullRef>
                        <c15:formulaRef>
                          <c15:sqref>Dashboard!$N$24:$N$26</c15:sqref>
                        </c15:formulaRef>
                      </c:ext>
                    </c:extLst>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B-D892-4793-9A70-445235F686A5}"/>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5-5541-48A4-B79F-B209A824E16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7-5541-48A4-B79F-B209A824E16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9-5541-48A4-B79F-B209A824E1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Dashboard!$O$23:$O$26</c15:sqref>
                        </c15:fullRef>
                        <c15:formulaRef>
                          <c15:sqref>Dashboard!$O$24:$O$26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C-D892-4793-9A70-445235F686A5}"/>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baseline="0">
                <a:solidFill>
                  <a:sysClr val="windowText" lastClr="000000"/>
                </a:solidFill>
              </a:rPr>
              <a:t>Operational </a:t>
            </a:r>
            <a:r>
              <a:rPr lang="en-GB" sz="1800">
                <a:solidFill>
                  <a:sysClr val="windowText" lastClr="000000"/>
                </a:solidFill>
              </a:rPr>
              <a:t>Support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5"/>
          <c:order val="5"/>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4-175F-487E-9CF3-79ED7025EED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6-175F-487E-9CF3-79ED7025EED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8-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Dashboard!$N$23:$N$26</c15:sqref>
                  </c15:fullRef>
                </c:ext>
              </c:extLst>
              <c:f>Dashboard!$N$24:$N$26</c:f>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9-175F-487E-9CF3-79ED7025EED9}"/>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1-175F-487E-9CF3-79ED7025EED9}"/>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3-175F-487E-9CF3-79ED7025EED9}"/>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5-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Dashboard!$I$23:$I$26</c15:sqref>
                        </c15:fullRef>
                        <c15:formulaRef>
                          <c15:sqref>Dashboard!$I$24:$I$26</c15:sqref>
                        </c15:formulaRef>
                      </c:ext>
                    </c:extLst>
                    <c:numCache>
                      <c:formatCode>General</c:formatCode>
                      <c:ptCount val="3"/>
                      <c:pt idx="0">
                        <c:v>0</c:v>
                      </c:pt>
                      <c:pt idx="1">
                        <c:v>21</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ext>
                  <c:ext xmlns:c16="http://schemas.microsoft.com/office/drawing/2014/chart" uri="{C3380CC4-5D6E-409C-BE32-E72D297353CC}">
                    <c16:uniqueId val="{00000006-175F-487E-9CF3-79ED7025EED9}"/>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8-175F-487E-9CF3-79ED7025EED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A-175F-487E-9CF3-79ED7025EED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Dashboard!$J$23:$J$26</c15:sqref>
                        </c15:fullRef>
                        <c15:formulaRef>
                          <c15:sqref>Dashboard!$J$24:$J$26</c15:sqref>
                        </c15:formulaRef>
                      </c:ext>
                    </c:extLst>
                    <c:numCache>
                      <c:formatCode>General</c:formatCode>
                      <c:ptCount val="3"/>
                      <c:pt idx="0">
                        <c:v>0</c:v>
                      </c:pt>
                      <c:pt idx="1">
                        <c:v>9</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D-175F-487E-9CF3-79ED7025EED9}"/>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F-175F-487E-9CF3-79ED7025EED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1-175F-487E-9CF3-79ED7025EED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Dashboard!$K$23:$K$26</c15:sqref>
                        </c15:fullRef>
                        <c15:formulaRef>
                          <c15:sqref>Dashboard!$K$24:$K$26</c15:sqref>
                        </c15:formulaRef>
                      </c:ext>
                    </c:extLst>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4-175F-487E-9CF3-79ED7025EED9}"/>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6-175F-487E-9CF3-79ED7025EED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8-175F-487E-9CF3-79ED7025EED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A-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Dashboard!$L$23:$L$26</c15:sqref>
                        </c15:fullRef>
                        <c15:formulaRef>
                          <c15:sqref>Dashboard!$L$24:$L$26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B-175F-487E-9CF3-79ED7025EED9}"/>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175F-487E-9CF3-79ED7025EED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175F-487E-9CF3-79ED7025EED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Dashboard!$M$23:$M$26</c15:sqref>
                        </c15:fullRef>
                        <c15:formulaRef>
                          <c15:sqref>Dashboard!$M$24:$M$26</c15:sqref>
                        </c15:formulaRef>
                      </c:ext>
                    </c:extLst>
                    <c:numCache>
                      <c:formatCode>General</c:formatCode>
                      <c:ptCount val="3"/>
                      <c:pt idx="0">
                        <c:v>0</c:v>
                      </c:pt>
                      <c:pt idx="1">
                        <c:v>7</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2-175F-487E-9CF3-79ED7025EED9}"/>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B-175F-487E-9CF3-79ED7025EED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D-175F-487E-9CF3-79ED7025EED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175F-487E-9CF3-79ED7025EE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Dashboard!$O$23:$O$26</c15:sqref>
                        </c15:fullRef>
                        <c15:formulaRef>
                          <c15:sqref>Dashboard!$O$24:$O$26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30-175F-487E-9CF3-79ED7025EED9}"/>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Infrastructure Capability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6"/>
          <c:order val="6"/>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B-1E1C-4CAC-9BA4-9CF3387A9ED7}"/>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D-1E1C-4CAC-9BA4-9CF3387A9ED7}"/>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F-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Dashboard!$O$23:$O$26</c15:sqref>
                  </c15:fullRef>
                </c:ext>
              </c:extLst>
              <c:f>Dashboard!$O$24:$O$26</c:f>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30-1E1C-4CAC-9BA4-9CF3387A9ED7}"/>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1E1C-4CAC-9BA4-9CF3387A9ED7}"/>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1E1C-4CAC-9BA4-9CF3387A9ED7}"/>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Dashboard!$I$23:$I$26</c15:sqref>
                        </c15:fullRef>
                        <c15:formulaRef>
                          <c15:sqref>Dashboard!$I$24:$I$26</c15:sqref>
                        </c15:formulaRef>
                      </c:ext>
                    </c:extLst>
                    <c:numCache>
                      <c:formatCode>General</c:formatCode>
                      <c:ptCount val="3"/>
                      <c:pt idx="0">
                        <c:v>0</c:v>
                      </c:pt>
                      <c:pt idx="1">
                        <c:v>21</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ext>
                  <c:ext xmlns:c16="http://schemas.microsoft.com/office/drawing/2014/chart" uri="{C3380CC4-5D6E-409C-BE32-E72D297353CC}">
                    <c16:uniqueId val="{0000000D-1E1C-4CAC-9BA4-9CF3387A9ED7}"/>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F-1E1C-4CAC-9BA4-9CF3387A9ED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1-1E1C-4CAC-9BA4-9CF3387A9ED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Dashboard!$J$23:$J$26</c15:sqref>
                        </c15:fullRef>
                        <c15:formulaRef>
                          <c15:sqref>Dashboard!$J$24:$J$26</c15:sqref>
                        </c15:formulaRef>
                      </c:ext>
                    </c:extLst>
                    <c:numCache>
                      <c:formatCode>General</c:formatCode>
                      <c:ptCount val="3"/>
                      <c:pt idx="0">
                        <c:v>0</c:v>
                      </c:pt>
                      <c:pt idx="1">
                        <c:v>9</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4-1E1C-4CAC-9BA4-9CF3387A9ED7}"/>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6-1E1C-4CAC-9BA4-9CF3387A9ED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8-1E1C-4CAC-9BA4-9CF3387A9ED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A-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Dashboard!$K$23:$K$26</c15:sqref>
                        </c15:fullRef>
                        <c15:formulaRef>
                          <c15:sqref>Dashboard!$K$24:$K$26</c15:sqref>
                        </c15:formulaRef>
                      </c:ext>
                    </c:extLst>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B-1E1C-4CAC-9BA4-9CF3387A9ED7}"/>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1E1C-4CAC-9BA4-9CF3387A9ED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1E1C-4CAC-9BA4-9CF3387A9ED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Dashboard!$L$23:$L$26</c15:sqref>
                        </c15:fullRef>
                        <c15:formulaRef>
                          <c15:sqref>Dashboard!$L$24:$L$26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2-1E1C-4CAC-9BA4-9CF3387A9ED7}"/>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4-1E1C-4CAC-9BA4-9CF3387A9ED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6-1E1C-4CAC-9BA4-9CF3387A9ED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Dashboard!$M$23:$M$26</c15:sqref>
                        </c15:fullRef>
                        <c15:formulaRef>
                          <c15:sqref>Dashboard!$M$24:$M$26</c15:sqref>
                        </c15:formulaRef>
                      </c:ext>
                    </c:extLst>
                    <c:numCache>
                      <c:formatCode>General</c:formatCode>
                      <c:ptCount val="3"/>
                      <c:pt idx="0">
                        <c:v>0</c:v>
                      </c:pt>
                      <c:pt idx="1">
                        <c:v>7</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9-1E1C-4CAC-9BA4-9CF3387A9ED7}"/>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1-1E1C-4CAC-9BA4-9CF3387A9ED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3-1E1C-4CAC-9BA4-9CF3387A9ED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1E1C-4CAC-9BA4-9CF3387A9E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Dashboard!$N$23:$N$26</c15:sqref>
                        </c15:fullRef>
                        <c15:formulaRef>
                          <c15:sqref>Dashboard!$N$24:$N$26</c15:sqref>
                        </c15:formulaRef>
                      </c:ext>
                    </c:extLst>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6-1E1C-4CAC-9BA4-9CF3387A9ED7}"/>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Security</a:t>
            </a:r>
            <a:r>
              <a:rPr lang="en-GB" sz="1800" baseline="0">
                <a:solidFill>
                  <a:sysClr val="windowText" lastClr="000000"/>
                </a:solidFill>
              </a:rPr>
              <a:t> Operations</a:t>
            </a:r>
            <a:endParaRPr lang="en-GB" sz="1800">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B915-4D11-862A-9952DFE92C5F}"/>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B915-4D11-862A-9952DFE92C5F}"/>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Dashboard!$I$23:$I$26</c15:sqref>
                  </c15:fullRef>
                </c:ext>
              </c:extLst>
              <c:f>Dashboard!$I$24:$I$26</c:f>
              <c:numCache>
                <c:formatCode>General</c:formatCode>
                <c:ptCount val="3"/>
                <c:pt idx="0">
                  <c:v>0</c:v>
                </c:pt>
                <c:pt idx="1">
                  <c:v>21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D-B915-4D11-862A-9952DFE92C5F}"/>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B915-4D11-862A-9952DFE92C5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B915-4D11-862A-9952DFE92C5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Dashboard!$J$23:$J$26</c15:sqref>
                        </c15:fullRef>
                        <c15:formulaRef>
                          <c15:sqref>Dashboard!$J$24:$J$26</c15:sqref>
                        </c15:formulaRef>
                      </c:ext>
                    </c:extLst>
                    <c:numCache>
                      <c:formatCode>General</c:formatCode>
                      <c:ptCount val="3"/>
                      <c:pt idx="0">
                        <c:v>0</c:v>
                      </c:pt>
                      <c:pt idx="1">
                        <c:v>9</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ext>
                  <c:ext xmlns:c16="http://schemas.microsoft.com/office/drawing/2014/chart" uri="{C3380CC4-5D6E-409C-BE32-E72D297353CC}">
                    <c16:uniqueId val="{00000014-B915-4D11-862A-9952DFE92C5F}"/>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6-B915-4D11-862A-9952DFE92C5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8-B915-4D11-862A-9952DFE92C5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A-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Dashboard!$K$23:$K$26</c15:sqref>
                        </c15:fullRef>
                        <c15:formulaRef>
                          <c15:sqref>Dashboard!$K$24:$K$26</c15:sqref>
                        </c15:formulaRef>
                      </c:ext>
                    </c:extLst>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B-B915-4D11-862A-9952DFE92C5F}"/>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B915-4D11-862A-9952DFE92C5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B915-4D11-862A-9952DFE92C5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Dashboard!$L$23:$L$26</c15:sqref>
                        </c15:fullRef>
                        <c15:formulaRef>
                          <c15:sqref>Dashboard!$L$24:$L$26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2-B915-4D11-862A-9952DFE92C5F}"/>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4-B915-4D11-862A-9952DFE92C5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6-B915-4D11-862A-9952DFE92C5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Dashboard!$M$23:$M$26</c15:sqref>
                        </c15:fullRef>
                        <c15:formulaRef>
                          <c15:sqref>Dashboard!$M$24:$M$26</c15:sqref>
                        </c15:formulaRef>
                      </c:ext>
                    </c:extLst>
                    <c:numCache>
                      <c:formatCode>General</c:formatCode>
                      <c:ptCount val="3"/>
                      <c:pt idx="0">
                        <c:v>0</c:v>
                      </c:pt>
                      <c:pt idx="1">
                        <c:v>7</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9-B915-4D11-862A-9952DFE92C5F}"/>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1-B915-4D11-862A-9952DFE92C5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3-B915-4D11-862A-9952DFE92C5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Dashboard!$N$23:$N$26</c15:sqref>
                        </c15:fullRef>
                        <c15:formulaRef>
                          <c15:sqref>Dashboard!$N$24:$N$26</c15:sqref>
                        </c15:formulaRef>
                      </c:ext>
                    </c:extLst>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6-B915-4D11-862A-9952DFE92C5F}"/>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B-B915-4D11-862A-9952DFE92C5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D-B915-4D11-862A-9952DFE92C5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B915-4D11-862A-9952DFE92C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Dashboard!$O$23:$O$26</c15:sqref>
                        </c15:fullRef>
                        <c15:formulaRef>
                          <c15:sqref>Dashboard!$O$24:$O$26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30-B915-4D11-862A-9952DFE92C5F}"/>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Network</a:t>
            </a:r>
            <a:r>
              <a:rPr lang="en-GB" sz="1800" baseline="0">
                <a:solidFill>
                  <a:sysClr val="windowText" lastClr="000000"/>
                </a:solidFill>
              </a:rPr>
              <a:t> Operations</a:t>
            </a:r>
            <a:endParaRPr lang="en-GB" sz="1800">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F-B0E4-451F-8AAA-857D3665BF65}"/>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1-B0E4-451F-8AAA-857D3665BF65}"/>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3-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Dashboard!$J$23:$J$26</c15:sqref>
                  </c15:fullRef>
                </c:ext>
              </c:extLst>
              <c:f>Dashboard!$J$24:$J$26</c:f>
              <c:numCache>
                <c:formatCode>General</c:formatCode>
                <c:ptCount val="3"/>
                <c:pt idx="0">
                  <c:v>0</c:v>
                </c:pt>
                <c:pt idx="1">
                  <c:v>9</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4-B0E4-451F-8AAA-857D3665BF65}"/>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B0E4-451F-8AAA-857D3665BF65}"/>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B0E4-451F-8AAA-857D3665BF65}"/>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Dashboard!$I$23:$I$26</c15:sqref>
                        </c15:fullRef>
                        <c15:formulaRef>
                          <c15:sqref>Dashboard!$I$24:$I$26</c15:sqref>
                        </c15:formulaRef>
                      </c:ext>
                    </c:extLst>
                    <c:numCache>
                      <c:formatCode>General</c:formatCode>
                      <c:ptCount val="3"/>
                      <c:pt idx="0">
                        <c:v>0</c:v>
                      </c:pt>
                      <c:pt idx="1">
                        <c:v>21</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ext>
                  <c:ext xmlns:c16="http://schemas.microsoft.com/office/drawing/2014/chart" uri="{C3380CC4-5D6E-409C-BE32-E72D297353CC}">
                    <c16:uniqueId val="{0000000D-B0E4-451F-8AAA-857D3665BF65}"/>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6-B0E4-451F-8AAA-857D3665BF6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8-B0E4-451F-8AAA-857D3665BF6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A-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Dashboard!$K$23:$K$26</c15:sqref>
                        </c15:fullRef>
                        <c15:formulaRef>
                          <c15:sqref>Dashboard!$K$24:$K$26</c15:sqref>
                        </c15:formulaRef>
                      </c:ext>
                    </c:extLst>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B-B0E4-451F-8AAA-857D3665BF65}"/>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B0E4-451F-8AAA-857D3665BF6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B0E4-451F-8AAA-857D3665BF6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Dashboard!$L$23:$L$26</c15:sqref>
                        </c15:fullRef>
                        <c15:formulaRef>
                          <c15:sqref>Dashboard!$L$24:$L$26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2-B0E4-451F-8AAA-857D3665BF65}"/>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4-B0E4-451F-8AAA-857D3665BF6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6-B0E4-451F-8AAA-857D3665BF6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Dashboard!$M$23:$M$26</c15:sqref>
                        </c15:fullRef>
                        <c15:formulaRef>
                          <c15:sqref>Dashboard!$M$24:$M$26</c15:sqref>
                        </c15:formulaRef>
                      </c:ext>
                    </c:extLst>
                    <c:numCache>
                      <c:formatCode>General</c:formatCode>
                      <c:ptCount val="3"/>
                      <c:pt idx="0">
                        <c:v>0</c:v>
                      </c:pt>
                      <c:pt idx="1">
                        <c:v>7</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9-B0E4-451F-8AAA-857D3665BF65}"/>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1-B0E4-451F-8AAA-857D3665BF6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3-B0E4-451F-8AAA-857D3665BF6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Dashboard!$N$23:$N$26</c15:sqref>
                        </c15:fullRef>
                        <c15:formulaRef>
                          <c15:sqref>Dashboard!$N$24:$N$26</c15:sqref>
                        </c15:formulaRef>
                      </c:ext>
                    </c:extLst>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6-B0E4-451F-8AAA-857D3665BF65}"/>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B-B0E4-451F-8AAA-857D3665BF6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D-B0E4-451F-8AAA-857D3665BF6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B0E4-451F-8AAA-857D3665B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Dashboard!$O$23:$O$26</c15:sqref>
                        </c15:fullRef>
                        <c15:formulaRef>
                          <c15:sqref>Dashboard!$O$24:$O$26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30-B0E4-451F-8AAA-857D3665BF65}"/>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baseline="0">
                <a:solidFill>
                  <a:sysClr val="windowText" lastClr="000000"/>
                </a:solidFill>
              </a:rPr>
              <a:t>Corporate Policies</a:t>
            </a:r>
            <a:endParaRPr lang="en-GB" sz="1800">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6-F652-4F24-BD01-119FDA962955}"/>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8-F652-4F24-BD01-119FDA962955}"/>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A-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Dashboard!$K$23:$K$26</c15:sqref>
                  </c15:fullRef>
                </c:ext>
              </c:extLst>
              <c:f>Dashboard!$K$24:$K$26</c:f>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B-F652-4F24-BD01-119FDA962955}"/>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F652-4F24-BD01-119FDA962955}"/>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F652-4F24-BD01-119FDA962955}"/>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Dashboard!$I$23:$I$26</c15:sqref>
                        </c15:fullRef>
                        <c15:formulaRef>
                          <c15:sqref>Dashboard!$I$24:$I$26</c15:sqref>
                        </c15:formulaRef>
                      </c:ext>
                    </c:extLst>
                    <c:numCache>
                      <c:formatCode>General</c:formatCode>
                      <c:ptCount val="3"/>
                      <c:pt idx="0">
                        <c:v>0</c:v>
                      </c:pt>
                      <c:pt idx="1">
                        <c:v>21</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ext>
                  <c:ext xmlns:c16="http://schemas.microsoft.com/office/drawing/2014/chart" uri="{C3380CC4-5D6E-409C-BE32-E72D297353CC}">
                    <c16:uniqueId val="{0000000D-F652-4F24-BD01-119FDA962955}"/>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F-F652-4F24-BD01-119FDA96295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1-F652-4F24-BD01-119FDA96295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Dashboard!$J$23:$J$26</c15:sqref>
                        </c15:fullRef>
                        <c15:formulaRef>
                          <c15:sqref>Dashboard!$J$24:$J$26</c15:sqref>
                        </c15:formulaRef>
                      </c:ext>
                    </c:extLst>
                    <c:numCache>
                      <c:formatCode>General</c:formatCode>
                      <c:ptCount val="3"/>
                      <c:pt idx="0">
                        <c:v>0</c:v>
                      </c:pt>
                      <c:pt idx="1">
                        <c:v>9</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4-F652-4F24-BD01-119FDA962955}"/>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F652-4F24-BD01-119FDA96295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F652-4F24-BD01-119FDA96295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Dashboard!$L$23:$L$26</c15:sqref>
                        </c15:fullRef>
                        <c15:formulaRef>
                          <c15:sqref>Dashboard!$L$24:$L$26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2-F652-4F24-BD01-119FDA962955}"/>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4-F652-4F24-BD01-119FDA96295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6-F652-4F24-BD01-119FDA96295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Dashboard!$M$23:$M$26</c15:sqref>
                        </c15:fullRef>
                        <c15:formulaRef>
                          <c15:sqref>Dashboard!$M$24:$M$26</c15:sqref>
                        </c15:formulaRef>
                      </c:ext>
                    </c:extLst>
                    <c:numCache>
                      <c:formatCode>General</c:formatCode>
                      <c:ptCount val="3"/>
                      <c:pt idx="0">
                        <c:v>0</c:v>
                      </c:pt>
                      <c:pt idx="1">
                        <c:v>7</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9-F652-4F24-BD01-119FDA962955}"/>
                  </c:ext>
                </c:extLst>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1-F652-4F24-BD01-119FDA96295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3-F652-4F24-BD01-119FDA96295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Dashboard!$N$23:$N$26</c15:sqref>
                        </c15:fullRef>
                        <c15:formulaRef>
                          <c15:sqref>Dashboard!$N$24:$N$26</c15:sqref>
                        </c15:formulaRef>
                      </c:ext>
                    </c:extLst>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6-F652-4F24-BD01-119FDA962955}"/>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B-F652-4F24-BD01-119FDA96295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D-F652-4F24-BD01-119FDA96295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F652-4F24-BD01-119FDA9629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Dashboard!$O$23:$O$26</c15:sqref>
                        </c15:fullRef>
                        <c15:formulaRef>
                          <c15:sqref>Dashboard!$O$24:$O$26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30-F652-4F24-BD01-119FDA962955}"/>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Staff Training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D-DBD4-4D6B-9BF3-0BFA046B87ED}"/>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F-DBD4-4D6B-9BF3-0BFA046B87ED}"/>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21-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Lit>
              <c:ptCount val="3"/>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Dashboard!$L$23:$L$26</c15:sqref>
                  </c15:fullRef>
                </c:ext>
              </c:extLst>
              <c:f>Dashboard!$L$24:$L$26</c:f>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2-DBD4-4D6B-9BF3-0BFA046B87ED}"/>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DBD4-4D6B-9BF3-0BFA046B87ED}"/>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DBD4-4D6B-9BF3-0BFA046B87ED}"/>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ullRef>
                          <c15:sqref>Dashboard!$I$23:$I$26</c15:sqref>
                        </c15:fullRef>
                        <c15:formulaRef>
                          <c15:sqref>Dashboard!$I$24:$I$26</c15:sqref>
                        </c15:formulaRef>
                      </c:ext>
                    </c:extLst>
                    <c:numCache>
                      <c:formatCode>General</c:formatCode>
                      <c:ptCount val="3"/>
                      <c:pt idx="0">
                        <c:v>0</c:v>
                      </c:pt>
                      <c:pt idx="1">
                        <c:v>21</c:v>
                      </c:pt>
                      <c:pt idx="2">
                        <c:v>0</c:v>
                      </c:pt>
                    </c:numCache>
                  </c:numRef>
                </c:val>
                <c:extLst>
                  <c:ext uri="{02D57815-91ED-43cb-92C2-25804820EDAC}">
                    <c15:filteredCategoryTitle>
                      <c15:cat>
                        <c:multiLvlStrRef>
                          <c:extLst>
                            <c:ext uri="{02D57815-91ED-43cb-92C2-25804820EDAC}">
                              <c15:formulaRef>
                                <c15:sqref>Dashboard!$BA$31:$BA$34</c15:sqref>
                              </c15:formulaRef>
                            </c:ext>
                          </c:extLst>
                        </c:multiLvlStrRef>
                      </c15:cat>
                    </c15:filteredCategoryTitle>
                  </c:ext>
                  <c:ext uri="{02D57815-91ED-43cb-92C2-25804820EDAC}">
                    <c15:categoryFilterExceptions/>
                  </c:ext>
                  <c:ext xmlns:c16="http://schemas.microsoft.com/office/drawing/2014/chart" uri="{C3380CC4-5D6E-409C-BE32-E72D297353CC}">
                    <c16:uniqueId val="{0000000D-DBD4-4D6B-9BF3-0BFA046B87ED}"/>
                  </c:ext>
                </c:extLst>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0F-DBD4-4D6B-9BF3-0BFA046B87E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1-DBD4-4D6B-9BF3-0BFA046B87E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Dashboard!$J$23:$J$26</c15:sqref>
                        </c15:fullRef>
                        <c15:formulaRef>
                          <c15:sqref>Dashboard!$J$24:$J$26</c15:sqref>
                        </c15:formulaRef>
                      </c:ext>
                    </c:extLst>
                    <c:numCache>
                      <c:formatCode>General</c:formatCode>
                      <c:ptCount val="3"/>
                      <c:pt idx="0">
                        <c:v>0</c:v>
                      </c:pt>
                      <c:pt idx="1">
                        <c:v>9</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4-DBD4-4D6B-9BF3-0BFA046B87ED}"/>
                  </c:ext>
                </c:extLst>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6-DBD4-4D6B-9BF3-0BFA046B87E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8-DBD4-4D6B-9BF3-0BFA046B87E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A-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Dashboard!$K$23:$K$26</c15:sqref>
                        </c15:fullRef>
                        <c15:formulaRef>
                          <c15:sqref>Dashboard!$K$24:$K$26</c15:sqref>
                        </c15:formulaRef>
                      </c:ext>
                    </c:extLst>
                    <c:numCache>
                      <c:formatCode>General</c:formatCode>
                      <c:ptCount val="3"/>
                      <c:pt idx="0">
                        <c:v>0</c:v>
                      </c:pt>
                      <c:pt idx="1">
                        <c:v>18</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1B-DBD4-4D6B-9BF3-0BFA046B87ED}"/>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4-DBD4-4D6B-9BF3-0BFA046B87E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6-DBD4-4D6B-9BF3-0BFA046B87E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8-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Dashboard!$M$23:$M$26</c15:sqref>
                        </c15:fullRef>
                        <c15:formulaRef>
                          <c15:sqref>Dashboard!$M$24:$M$26</c15:sqref>
                        </c15:formulaRef>
                      </c:ext>
                    </c:extLst>
                    <c:numCache>
                      <c:formatCode>General</c:formatCode>
                      <c:ptCount val="3"/>
                      <c:pt idx="0">
                        <c:v>0</c:v>
                      </c:pt>
                      <c:pt idx="1">
                        <c:v>7</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29-DBD4-4D6B-9BF3-0BFA046B87ED}"/>
                  </c:ext>
                </c:extLst>
              </c15:ser>
            </c15:filteredPieSeries>
            <c15:filteredPieSeries>
              <c15:ser>
                <c:idx val="5"/>
                <c:order val="5"/>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1-DBD4-4D6B-9BF3-0BFA046B87ED}"/>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3-DBD4-4D6B-9BF3-0BFA046B87ED}"/>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5-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Dashboard!$N$23:$N$26</c15:sqref>
                        </c15:fullRef>
                        <c15:formulaRef>
                          <c15:sqref>Dashboard!$N$24:$N$26</c15:sqref>
                        </c15:formulaRef>
                      </c:ext>
                    </c:extLst>
                    <c:numCache>
                      <c:formatCode>General</c:formatCode>
                      <c:ptCount val="3"/>
                      <c:pt idx="0">
                        <c:v>0</c:v>
                      </c:pt>
                      <c:pt idx="1">
                        <c:v>31</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06-DBD4-4D6B-9BF3-0BFA046B87ED}"/>
                  </c:ext>
                </c:extLst>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B-DBD4-4D6B-9BF3-0BFA046B87E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D-DBD4-4D6B-9BF3-0BFA046B87E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DBD4-4D6B-9BF3-0BFA046B87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c:ext xmlns:c15="http://schemas.microsoft.com/office/drawing/2012/chart" uri="{02D57815-91ED-43cb-92C2-25804820EDAC}">
                        <c15:fullRef>
                          <c15:sqref>Dashboard!$O$23:$O$26</c15:sqref>
                        </c15:fullRef>
                        <c15:formulaRef>
                          <c15:sqref>Dashboard!$O$24:$O$26</c15:sqref>
                        </c15:formulaRef>
                      </c:ext>
                    </c:extLst>
                    <c:numCache>
                      <c:formatCode>General</c:formatCode>
                      <c:ptCount val="3"/>
                      <c:pt idx="0">
                        <c:v>0</c:v>
                      </c:pt>
                      <c:pt idx="1">
                        <c:v>13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Dashboard!$BA$31:$BA$34</c15:sqref>
                              </c15:formulaRef>
                            </c:ext>
                          </c:extLst>
                        </c:multiLvlStrRef>
                      </c15:cat>
                    </c15:filteredCategoryTitle>
                  </c:ext>
                  <c:ext xmlns:c15="http://schemas.microsoft.com/office/drawing/2012/chart" uri="{02D57815-91ED-43cb-92C2-25804820EDAC}">
                    <c15:categoryFilterExceptions/>
                  </c:ext>
                  <c:ext xmlns:c16="http://schemas.microsoft.com/office/drawing/2014/chart" uri="{C3380CC4-5D6E-409C-BE32-E72D297353CC}">
                    <c16:uniqueId val="{00000030-DBD4-4D6B-9BF3-0BFA046B87ED}"/>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Protect</a:t>
            </a:r>
            <a:endParaRPr lang="en-GB"/>
          </a:p>
        </c:rich>
      </c:tx>
      <c:overlay val="0"/>
    </c:title>
    <c:autoTitleDeleted val="0"/>
    <c:plotArea>
      <c:layout/>
      <c:pieChart>
        <c:varyColors val="1"/>
        <c:ser>
          <c:idx val="1"/>
          <c:order val="1"/>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0D-8428-4802-8BA2-24D765629E7F}"/>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0C-8428-4802-8BA2-24D765629E7F}"/>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0B-8428-4802-8BA2-24D765629E7F}"/>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Dashboard!$J$14:$J$16</c:f>
              <c:numCache>
                <c:formatCode>General</c:formatCode>
                <c:ptCount val="3"/>
                <c:pt idx="0">
                  <c:v>80</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0A-8428-4802-8BA2-24D765629E7F}"/>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FF0000"/>
                    </a:solidFill>
                  </c:spPr>
                  <c:extLst>
                    <c:ext xmlns:c16="http://schemas.microsoft.com/office/drawing/2014/chart" uri="{C3380CC4-5D6E-409C-BE32-E72D297353CC}">
                      <c16:uniqueId val="{00000001-4059-46FC-B856-0330924706FC}"/>
                    </c:ext>
                  </c:extLst>
                </c:dPt>
                <c:dPt>
                  <c:idx val="1"/>
                  <c:bubble3D val="0"/>
                  <c:spPr>
                    <a:solidFill>
                      <a:srgbClr val="FFC000"/>
                    </a:solidFill>
                  </c:spPr>
                  <c:extLst>
                    <c:ext xmlns:c16="http://schemas.microsoft.com/office/drawing/2014/chart" uri="{C3380CC4-5D6E-409C-BE32-E72D297353CC}">
                      <c16:uniqueId val="{00000003-4059-46FC-B856-0330924706FC}"/>
                    </c:ext>
                  </c:extLst>
                </c:dPt>
                <c:dPt>
                  <c:idx val="2"/>
                  <c:bubble3D val="0"/>
                  <c:spPr>
                    <a:solidFill>
                      <a:srgbClr val="00B050"/>
                    </a:solidFill>
                    <a:ln w="15875"/>
                  </c:spPr>
                  <c:extLst>
                    <c:ext xmlns:c16="http://schemas.microsoft.com/office/drawing/2014/chart" uri="{C3380CC4-5D6E-409C-BE32-E72D297353CC}">
                      <c16:uniqueId val="{00000005-4059-46FC-B856-0330924706FC}"/>
                    </c:ext>
                  </c:extLst>
                </c:dPt>
                <c:dPt>
                  <c:idx val="3"/>
                  <c:bubble3D val="0"/>
                  <c:spPr>
                    <a:solidFill>
                      <a:srgbClr val="92D050"/>
                    </a:solidFill>
                  </c:spPr>
                  <c:extLst>
                    <c:ext xmlns:c16="http://schemas.microsoft.com/office/drawing/2014/chart" uri="{C3380CC4-5D6E-409C-BE32-E72D297353CC}">
                      <c16:uniqueId val="{00000007-4059-46FC-B856-0330924706FC}"/>
                    </c:ext>
                  </c:extLst>
                </c:dPt>
                <c:dPt>
                  <c:idx val="4"/>
                  <c:bubble3D val="0"/>
                  <c:spPr>
                    <a:solidFill>
                      <a:srgbClr val="00B0F0"/>
                    </a:solidFill>
                  </c:spPr>
                  <c:extLst>
                    <c:ext xmlns:c16="http://schemas.microsoft.com/office/drawing/2014/chart" uri="{C3380CC4-5D6E-409C-BE32-E72D297353CC}">
                      <c16:uniqueId val="{00000009-4059-46FC-B856-0330924706FC}"/>
                    </c:ext>
                  </c:extLst>
                </c:dPt>
                <c:dLbls>
                  <c:spPr>
                    <a:noFill/>
                    <a:ln>
                      <a:noFill/>
                    </a:ln>
                    <a:effectLst/>
                  </c:spPr>
                  <c:showLegendKey val="0"/>
                  <c:showVal val="0"/>
                  <c:showCatName val="1"/>
                  <c:showSerName val="0"/>
                  <c:showPercent val="1"/>
                  <c:showBubbleSize val="0"/>
                  <c:showLeaderLines val="1"/>
                  <c:extLst>
                    <c:ext uri="{CE6537A1-D6FC-4f65-9D91-7224C49458BB}"/>
                  </c:extLst>
                </c:dLbls>
                <c:val>
                  <c:numRef>
                    <c:extLst>
                      <c:ext uri="{02D57815-91ED-43cb-92C2-25804820EDAC}">
                        <c15:formulaRef>
                          <c15:sqref>Dashboard!$I$14:$I$16</c15:sqref>
                        </c15:formulaRef>
                      </c:ext>
                    </c:extLst>
                    <c:numCache>
                      <c:formatCode>General</c:formatCode>
                      <c:ptCount val="3"/>
                      <c:pt idx="0">
                        <c:v>29</c:v>
                      </c:pt>
                      <c:pt idx="1">
                        <c:v>0</c:v>
                      </c:pt>
                      <c:pt idx="2">
                        <c:v>0</c:v>
                      </c:pt>
                    </c:numCache>
                  </c:numRef>
                </c:val>
                <c:extLst>
                  <c:ex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0A-4059-46FC-B856-0330924706FC}"/>
                  </c:ext>
                </c:extLst>
              </c15:ser>
            </c15:filteredPieSeries>
          </c:ext>
        </c:extLst>
      </c:pie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Detect</a:t>
            </a:r>
            <a:endParaRPr lang="en-GB"/>
          </a:p>
        </c:rich>
      </c:tx>
      <c:overlay val="0"/>
    </c:title>
    <c:autoTitleDeleted val="0"/>
    <c:plotArea>
      <c:layout/>
      <c:pieChart>
        <c:varyColors val="1"/>
        <c:ser>
          <c:idx val="2"/>
          <c:order val="2"/>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12-2A28-4A1D-BF7F-D9454DB6B676}"/>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13-2A28-4A1D-BF7F-D9454DB6B676}"/>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11-2A28-4A1D-BF7F-D9454DB6B676}"/>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Dashboard!$K$14:$K$16</c:f>
              <c:numCache>
                <c:formatCode>General</c:formatCode>
                <c:ptCount val="3"/>
                <c:pt idx="0">
                  <c:v>13</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10-2A28-4A1D-BF7F-D9454DB6B676}"/>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FF0000"/>
                    </a:solidFill>
                  </c:spPr>
                  <c:extLst>
                    <c:ext xmlns:c16="http://schemas.microsoft.com/office/drawing/2014/chart" uri="{C3380CC4-5D6E-409C-BE32-E72D297353CC}">
                      <c16:uniqueId val="{00000001-4059-46FC-B856-0330924706FC}"/>
                    </c:ext>
                  </c:extLst>
                </c:dPt>
                <c:dPt>
                  <c:idx val="1"/>
                  <c:bubble3D val="0"/>
                  <c:spPr>
                    <a:solidFill>
                      <a:srgbClr val="FFC000"/>
                    </a:solidFill>
                  </c:spPr>
                  <c:extLst>
                    <c:ext xmlns:c16="http://schemas.microsoft.com/office/drawing/2014/chart" uri="{C3380CC4-5D6E-409C-BE32-E72D297353CC}">
                      <c16:uniqueId val="{00000003-4059-46FC-B856-0330924706FC}"/>
                    </c:ext>
                  </c:extLst>
                </c:dPt>
                <c:dPt>
                  <c:idx val="2"/>
                  <c:bubble3D val="0"/>
                  <c:spPr>
                    <a:solidFill>
                      <a:srgbClr val="00B050"/>
                    </a:solidFill>
                    <a:ln w="15875"/>
                  </c:spPr>
                  <c:extLst>
                    <c:ext xmlns:c16="http://schemas.microsoft.com/office/drawing/2014/chart" uri="{C3380CC4-5D6E-409C-BE32-E72D297353CC}">
                      <c16:uniqueId val="{00000005-4059-46FC-B856-0330924706FC}"/>
                    </c:ext>
                  </c:extLst>
                </c:dPt>
                <c:dPt>
                  <c:idx val="3"/>
                  <c:bubble3D val="0"/>
                  <c:spPr>
                    <a:solidFill>
                      <a:srgbClr val="92D050"/>
                    </a:solidFill>
                  </c:spPr>
                  <c:extLst>
                    <c:ext xmlns:c16="http://schemas.microsoft.com/office/drawing/2014/chart" uri="{C3380CC4-5D6E-409C-BE32-E72D297353CC}">
                      <c16:uniqueId val="{00000007-4059-46FC-B856-0330924706FC}"/>
                    </c:ext>
                  </c:extLst>
                </c:dPt>
                <c:dPt>
                  <c:idx val="4"/>
                  <c:bubble3D val="0"/>
                  <c:spPr>
                    <a:solidFill>
                      <a:srgbClr val="00B0F0"/>
                    </a:solidFill>
                  </c:spPr>
                  <c:extLst>
                    <c:ext xmlns:c16="http://schemas.microsoft.com/office/drawing/2014/chart" uri="{C3380CC4-5D6E-409C-BE32-E72D297353CC}">
                      <c16:uniqueId val="{00000009-4059-46FC-B856-0330924706FC}"/>
                    </c:ext>
                  </c:extLst>
                </c:dPt>
                <c:dLbls>
                  <c:spPr>
                    <a:noFill/>
                    <a:ln>
                      <a:noFill/>
                    </a:ln>
                    <a:effectLst/>
                  </c:spPr>
                  <c:showLegendKey val="0"/>
                  <c:showVal val="0"/>
                  <c:showCatName val="1"/>
                  <c:showSerName val="0"/>
                  <c:showPercent val="1"/>
                  <c:showBubbleSize val="0"/>
                  <c:showLeaderLines val="1"/>
                  <c:extLst>
                    <c:ext uri="{CE6537A1-D6FC-4f65-9D91-7224C49458BB}"/>
                  </c:extLst>
                </c:dLbls>
                <c:val>
                  <c:numRef>
                    <c:extLst>
                      <c:ext uri="{02D57815-91ED-43cb-92C2-25804820EDAC}">
                        <c15:formulaRef>
                          <c15:sqref>Dashboard!$I$14:$I$16</c15:sqref>
                        </c15:formulaRef>
                      </c:ext>
                    </c:extLst>
                    <c:numCache>
                      <c:formatCode>General</c:formatCode>
                      <c:ptCount val="3"/>
                      <c:pt idx="0">
                        <c:v>29</c:v>
                      </c:pt>
                      <c:pt idx="1">
                        <c:v>0</c:v>
                      </c:pt>
                      <c:pt idx="2">
                        <c:v>0</c:v>
                      </c:pt>
                    </c:numCache>
                  </c:numRef>
                </c:val>
                <c:extLst>
                  <c:ex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0A-4059-46FC-B856-0330924706FC}"/>
                  </c:ext>
                </c:extLst>
              </c15:ser>
            </c15:filteredPieSeries>
            <c15:filteredPieSeries>
              <c15:ser>
                <c:idx val="1"/>
                <c:order val="1"/>
                <c:dPt>
                  <c:idx val="0"/>
                  <c:bubble3D val="0"/>
                  <c:spPr>
                    <a:solidFill>
                      <a:srgbClr val="FF0000"/>
                    </a:solidFill>
                  </c:spPr>
                  <c:extLst xmlns:c15="http://schemas.microsoft.com/office/drawing/2012/chart">
                    <c:ext xmlns:c16="http://schemas.microsoft.com/office/drawing/2014/chart" uri="{C3380CC4-5D6E-409C-BE32-E72D297353CC}">
                      <c16:uniqueId val="{0000000D-8428-4802-8BA2-24D765629E7F}"/>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0C-8428-4802-8BA2-24D765629E7F}"/>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0B-8428-4802-8BA2-24D765629E7F}"/>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Dashboard!$J$14:$J$16</c15:sqref>
                        </c15:formulaRef>
                      </c:ext>
                    </c:extLst>
                    <c:numCache>
                      <c:formatCode>General</c:formatCode>
                      <c:ptCount val="3"/>
                      <c:pt idx="0">
                        <c:v>80</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0A-8428-4802-8BA2-24D765629E7F}"/>
                  </c:ext>
                </c:extLst>
              </c15:ser>
            </c15:filteredPieSeries>
          </c:ext>
        </c:extLst>
      </c:pie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Respond</a:t>
            </a:r>
            <a:endParaRPr lang="en-GB"/>
          </a:p>
        </c:rich>
      </c:tx>
      <c:overlay val="0"/>
    </c:title>
    <c:autoTitleDeleted val="0"/>
    <c:plotArea>
      <c:layout/>
      <c:pieChart>
        <c:varyColors val="1"/>
        <c:ser>
          <c:idx val="8"/>
          <c:order val="3"/>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51-0469-4008-B8FE-F9F8A31C4B44}"/>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52-0469-4008-B8FE-F9F8A31C4B44}"/>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53-0469-4008-B8FE-F9F8A31C4B44}"/>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Dashboard!$L$14:$L$16</c:f>
              <c:numCache>
                <c:formatCode>General</c:formatCode>
                <c:ptCount val="3"/>
                <c:pt idx="0">
                  <c:v>13</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50-0469-4008-B8FE-F9F8A31C4B44}"/>
            </c:ext>
          </c:extLst>
        </c:ser>
        <c:ser>
          <c:idx val="0"/>
          <c:order val="5"/>
          <c:dPt>
            <c:idx val="0"/>
            <c:bubble3D val="0"/>
            <c:spPr>
              <a:solidFill>
                <a:srgbClr val="FF0000"/>
              </a:solidFill>
            </c:spPr>
            <c:extLst xmlns:c15="http://schemas.microsoft.com/office/drawing/2012/chart">
              <c:ext xmlns:c16="http://schemas.microsoft.com/office/drawing/2014/chart" uri="{C3380CC4-5D6E-409C-BE32-E72D297353CC}">
                <c16:uniqueId val="{00000028-0469-4008-B8FE-F9F8A31C4B44}"/>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2A-0469-4008-B8FE-F9F8A31C4B44}"/>
              </c:ext>
            </c:extLst>
          </c:dPt>
          <c:dPt>
            <c:idx val="2"/>
            <c:bubble3D val="0"/>
            <c:spPr>
              <a:solidFill>
                <a:srgbClr val="00B050"/>
              </a:solidFill>
              <a:ln w="15875"/>
            </c:spPr>
            <c:extLst xmlns:c15="http://schemas.microsoft.com/office/drawing/2012/chart">
              <c:ext xmlns:c16="http://schemas.microsoft.com/office/drawing/2014/chart" uri="{C3380CC4-5D6E-409C-BE32-E72D297353CC}">
                <c16:uniqueId val="{0000002C-0469-4008-B8FE-F9F8A31C4B44}"/>
              </c:ext>
            </c:extLst>
          </c:dPt>
          <c:dPt>
            <c:idx val="3"/>
            <c:bubble3D val="0"/>
            <c:spPr>
              <a:solidFill>
                <a:srgbClr val="92D050"/>
              </a:solidFill>
            </c:spPr>
            <c:extLst xmlns:c15="http://schemas.microsoft.com/office/drawing/2012/chart">
              <c:ext xmlns:c16="http://schemas.microsoft.com/office/drawing/2014/chart" uri="{C3380CC4-5D6E-409C-BE32-E72D297353CC}">
                <c16:uniqueId val="{0000002E-0469-4008-B8FE-F9F8A31C4B44}"/>
              </c:ext>
            </c:extLst>
          </c:dPt>
          <c:dPt>
            <c:idx val="4"/>
            <c:bubble3D val="0"/>
            <c:spPr>
              <a:solidFill>
                <a:srgbClr val="00B0F0"/>
              </a:solidFill>
            </c:spPr>
            <c:extLst xmlns:c15="http://schemas.microsoft.com/office/drawing/2012/chart">
              <c:ext xmlns:c16="http://schemas.microsoft.com/office/drawing/2014/chart" uri="{C3380CC4-5D6E-409C-BE32-E72D297353CC}">
                <c16:uniqueId val="{00000030-0469-4008-B8FE-F9F8A31C4B44}"/>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Dashboard!$I$14:$I$16</c:f>
              <c:numCache>
                <c:formatCode>General</c:formatCode>
                <c:ptCount val="3"/>
                <c:pt idx="0">
                  <c:v>29</c:v>
                </c:pt>
                <c:pt idx="1">
                  <c:v>0</c:v>
                </c:pt>
                <c:pt idx="2">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31-0469-4008-B8FE-F9F8A31C4B44}"/>
            </c:ext>
          </c:extLst>
        </c:ser>
        <c:ser>
          <c:idx val="1"/>
          <c:order val="6"/>
          <c:dPt>
            <c:idx val="0"/>
            <c:bubble3D val="0"/>
            <c:spPr>
              <a:solidFill>
                <a:srgbClr val="FF0000"/>
              </a:solidFill>
            </c:spPr>
            <c:extLst xmlns:c15="http://schemas.microsoft.com/office/drawing/2012/chart">
              <c:ext xmlns:c16="http://schemas.microsoft.com/office/drawing/2014/chart" uri="{C3380CC4-5D6E-409C-BE32-E72D297353CC}">
                <c16:uniqueId val="{00000034-0469-4008-B8FE-F9F8A31C4B44}"/>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36-0469-4008-B8FE-F9F8A31C4B44}"/>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38-0469-4008-B8FE-F9F8A31C4B44}"/>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Dashboard!$J$14:$J$16</c:f>
              <c:numCache>
                <c:formatCode>General</c:formatCode>
                <c:ptCount val="3"/>
                <c:pt idx="0">
                  <c:v>80</c:v>
                </c:pt>
                <c:pt idx="1">
                  <c:v>0</c:v>
                </c:pt>
                <c:pt idx="2">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39-0469-4008-B8FE-F9F8A31C4B44}"/>
            </c:ext>
          </c:extLst>
        </c:ser>
        <c:ser>
          <c:idx val="2"/>
          <c:order val="7"/>
          <c:dPt>
            <c:idx val="0"/>
            <c:bubble3D val="0"/>
            <c:spPr>
              <a:solidFill>
                <a:srgbClr val="FF0000"/>
              </a:solidFill>
            </c:spPr>
            <c:extLst>
              <c:ext xmlns:c16="http://schemas.microsoft.com/office/drawing/2014/chart" uri="{C3380CC4-5D6E-409C-BE32-E72D297353CC}">
                <c16:uniqueId val="{0000003C-0469-4008-B8FE-F9F8A31C4B44}"/>
              </c:ext>
            </c:extLst>
          </c:dPt>
          <c:dPt>
            <c:idx val="1"/>
            <c:bubble3D val="0"/>
            <c:spPr>
              <a:solidFill>
                <a:srgbClr val="FFC000"/>
              </a:solidFill>
            </c:spPr>
            <c:extLst>
              <c:ext xmlns:c16="http://schemas.microsoft.com/office/drawing/2014/chart" uri="{C3380CC4-5D6E-409C-BE32-E72D297353CC}">
                <c16:uniqueId val="{0000003E-0469-4008-B8FE-F9F8A31C4B44}"/>
              </c:ext>
            </c:extLst>
          </c:dPt>
          <c:dPt>
            <c:idx val="2"/>
            <c:bubble3D val="0"/>
            <c:spPr>
              <a:solidFill>
                <a:srgbClr val="00B050"/>
              </a:solidFill>
            </c:spPr>
            <c:extLst>
              <c:ext xmlns:c16="http://schemas.microsoft.com/office/drawing/2014/chart" uri="{C3380CC4-5D6E-409C-BE32-E72D297353CC}">
                <c16:uniqueId val="{00000040-0469-4008-B8FE-F9F8A31C4B44}"/>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Dashboard!$K$14:$K$16</c:f>
              <c:numCache>
                <c:formatCode>General</c:formatCode>
                <c:ptCount val="3"/>
                <c:pt idx="0">
                  <c:v>13</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41-0469-4008-B8FE-F9F8A31C4B44}"/>
            </c:ext>
          </c:extLst>
        </c:ser>
        <c:ser>
          <c:idx val="3"/>
          <c:order val="8"/>
          <c:dPt>
            <c:idx val="0"/>
            <c:bubble3D val="0"/>
            <c:spPr>
              <a:solidFill>
                <a:srgbClr val="FF0000"/>
              </a:solidFill>
            </c:spPr>
            <c:extLst>
              <c:ext xmlns:c16="http://schemas.microsoft.com/office/drawing/2014/chart" uri="{C3380CC4-5D6E-409C-BE32-E72D297353CC}">
                <c16:uniqueId val="{00000020-0469-4008-B8FE-F9F8A31C4B44}"/>
              </c:ext>
            </c:extLst>
          </c:dPt>
          <c:dPt>
            <c:idx val="1"/>
            <c:bubble3D val="0"/>
            <c:spPr>
              <a:solidFill>
                <a:srgbClr val="FFC000"/>
              </a:solidFill>
            </c:spPr>
            <c:extLst>
              <c:ext xmlns:c16="http://schemas.microsoft.com/office/drawing/2014/chart" uri="{C3380CC4-5D6E-409C-BE32-E72D297353CC}">
                <c16:uniqueId val="{00000022-0469-4008-B8FE-F9F8A31C4B44}"/>
              </c:ext>
            </c:extLst>
          </c:dPt>
          <c:dPt>
            <c:idx val="2"/>
            <c:bubble3D val="0"/>
            <c:spPr>
              <a:solidFill>
                <a:srgbClr val="00B050"/>
              </a:solidFill>
            </c:spPr>
            <c:extLst>
              <c:ext xmlns:c16="http://schemas.microsoft.com/office/drawing/2014/chart" uri="{C3380CC4-5D6E-409C-BE32-E72D297353CC}">
                <c16:uniqueId val="{00000024-0469-4008-B8FE-F9F8A31C4B44}"/>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Dashboard!$L$14:$L$16</c:f>
              <c:numCache>
                <c:formatCode>General</c:formatCode>
                <c:ptCount val="3"/>
                <c:pt idx="0">
                  <c:v>13</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25-0469-4008-B8FE-F9F8A31C4B44}"/>
            </c:ext>
          </c:extLst>
        </c:ser>
        <c:ser>
          <c:idx val="4"/>
          <c:order val="9"/>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Dashboard!$M$14:$M$16</c:f>
              <c:numCache>
                <c:formatCode>General</c:formatCode>
                <c:ptCount val="3"/>
                <c:pt idx="0">
                  <c:v>8</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43-0469-4008-B8FE-F9F8A31C4B44}"/>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5"/>
                <c:order val="0"/>
                <c:dPt>
                  <c:idx val="0"/>
                  <c:bubble3D val="0"/>
                  <c:spPr>
                    <a:solidFill>
                      <a:srgbClr val="FF0000"/>
                    </a:solidFill>
                  </c:spPr>
                  <c:extLst>
                    <c:ext xmlns:c16="http://schemas.microsoft.com/office/drawing/2014/chart" uri="{C3380CC4-5D6E-409C-BE32-E72D297353CC}">
                      <c16:uniqueId val="{00000045-0469-4008-B8FE-F9F8A31C4B44}"/>
                    </c:ext>
                  </c:extLst>
                </c:dPt>
                <c:dPt>
                  <c:idx val="1"/>
                  <c:bubble3D val="0"/>
                  <c:spPr>
                    <a:solidFill>
                      <a:srgbClr val="FFC000"/>
                    </a:solidFill>
                  </c:spPr>
                  <c:extLst>
                    <c:ext xmlns:c16="http://schemas.microsoft.com/office/drawing/2014/chart" uri="{C3380CC4-5D6E-409C-BE32-E72D297353CC}">
                      <c16:uniqueId val="{00000046-0469-4008-B8FE-F9F8A31C4B44}"/>
                    </c:ext>
                  </c:extLst>
                </c:dPt>
                <c:dPt>
                  <c:idx val="2"/>
                  <c:bubble3D val="0"/>
                  <c:spPr>
                    <a:solidFill>
                      <a:srgbClr val="00B050"/>
                    </a:solidFill>
                    <a:ln w="15875"/>
                  </c:spPr>
                  <c:extLst>
                    <c:ext xmlns:c16="http://schemas.microsoft.com/office/drawing/2014/chart" uri="{C3380CC4-5D6E-409C-BE32-E72D297353CC}">
                      <c16:uniqueId val="{00000047-0469-4008-B8FE-F9F8A31C4B44}"/>
                    </c:ext>
                  </c:extLst>
                </c:dPt>
                <c:dLbls>
                  <c:spPr>
                    <a:noFill/>
                    <a:ln>
                      <a:noFill/>
                    </a:ln>
                    <a:effectLst/>
                  </c:spPr>
                  <c:showLegendKey val="0"/>
                  <c:showVal val="0"/>
                  <c:showCatName val="1"/>
                  <c:showSerName val="0"/>
                  <c:showPercent val="1"/>
                  <c:showBubbleSize val="0"/>
                  <c:showLeaderLines val="1"/>
                  <c:extLst>
                    <c:ext uri="{CE6537A1-D6FC-4f65-9D91-7224C49458BB}"/>
                  </c:extLst>
                </c:dLbls>
                <c:val>
                  <c:numRef>
                    <c:extLst>
                      <c:ext uri="{02D57815-91ED-43cb-92C2-25804820EDAC}">
                        <c15:formulaRef>
                          <c15:sqref>Dashboard!$I$14:$I$16</c15:sqref>
                        </c15:formulaRef>
                      </c:ext>
                    </c:extLst>
                    <c:numCache>
                      <c:formatCode>General</c:formatCode>
                      <c:ptCount val="3"/>
                      <c:pt idx="0">
                        <c:v>29</c:v>
                      </c:pt>
                      <c:pt idx="1">
                        <c:v>0</c:v>
                      </c:pt>
                      <c:pt idx="2">
                        <c:v>0</c:v>
                      </c:pt>
                    </c:numCache>
                  </c:numRef>
                </c:val>
                <c:extLst>
                  <c:ex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44-0469-4008-B8FE-F9F8A31C4B44}"/>
                  </c:ext>
                </c:extLst>
              </c15:ser>
            </c15:filteredPieSeries>
            <c15:filteredPieSeries>
              <c15:ser>
                <c:idx val="6"/>
                <c:order val="1"/>
                <c:dPt>
                  <c:idx val="0"/>
                  <c:bubble3D val="0"/>
                  <c:spPr>
                    <a:solidFill>
                      <a:srgbClr val="FF0000"/>
                    </a:solidFill>
                  </c:spPr>
                  <c:extLst xmlns:c15="http://schemas.microsoft.com/office/drawing/2012/chart">
                    <c:ext xmlns:c16="http://schemas.microsoft.com/office/drawing/2014/chart" uri="{C3380CC4-5D6E-409C-BE32-E72D297353CC}">
                      <c16:uniqueId val="{00000049-0469-4008-B8FE-F9F8A31C4B44}"/>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4A-0469-4008-B8FE-F9F8A31C4B44}"/>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4B-0469-4008-B8FE-F9F8A31C4B44}"/>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Dashboard!$J$14:$J$16</c15:sqref>
                        </c15:formulaRef>
                      </c:ext>
                    </c:extLst>
                    <c:numCache>
                      <c:formatCode>General</c:formatCode>
                      <c:ptCount val="3"/>
                      <c:pt idx="0">
                        <c:v>80</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48-0469-4008-B8FE-F9F8A31C4B44}"/>
                  </c:ext>
                </c:extLst>
              </c15:ser>
            </c15:filteredPieSeries>
            <c15:filteredPieSeries>
              <c15:ser>
                <c:idx val="7"/>
                <c:order val="2"/>
                <c:dPt>
                  <c:idx val="0"/>
                  <c:bubble3D val="0"/>
                  <c:spPr>
                    <a:solidFill>
                      <a:srgbClr val="FF0000"/>
                    </a:solidFill>
                  </c:spPr>
                  <c:extLst xmlns:c15="http://schemas.microsoft.com/office/drawing/2012/chart">
                    <c:ext xmlns:c16="http://schemas.microsoft.com/office/drawing/2014/chart" uri="{C3380CC4-5D6E-409C-BE32-E72D297353CC}">
                      <c16:uniqueId val="{0000004D-0469-4008-B8FE-F9F8A31C4B44}"/>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4E-0469-4008-B8FE-F9F8A31C4B44}"/>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4F-0469-4008-B8FE-F9F8A31C4B44}"/>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Dashboard!$K$14:$K$16</c15:sqref>
                        </c15:formulaRef>
                      </c:ext>
                    </c:extLst>
                    <c:numCache>
                      <c:formatCode>General</c:formatCode>
                      <c:ptCount val="3"/>
                      <c:pt idx="0">
                        <c:v>13</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4C-0469-4008-B8FE-F9F8A31C4B44}"/>
                  </c:ext>
                </c:extLst>
              </c15:ser>
            </c15:filteredPieSeries>
            <c15:filteredPieSeries>
              <c15:ser>
                <c:idx val="9"/>
                <c:order val="4"/>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Dashboard!$M$14:$M$16</c15:sqref>
                        </c15:formulaRef>
                      </c:ext>
                    </c:extLst>
                    <c:numCache>
                      <c:formatCode>General</c:formatCode>
                      <c:ptCount val="3"/>
                      <c:pt idx="0">
                        <c:v>8</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54-0469-4008-B8FE-F9F8A31C4B44}"/>
                  </c:ext>
                </c:extLst>
              </c15:ser>
            </c15:filteredPieSeries>
          </c:ext>
        </c:extLst>
      </c:pie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Recover</a:t>
            </a:r>
            <a:endParaRPr lang="en-GB"/>
          </a:p>
        </c:rich>
      </c:tx>
      <c:overlay val="0"/>
    </c:title>
    <c:autoTitleDeleted val="0"/>
    <c:plotArea>
      <c:layout/>
      <c:pieChart>
        <c:varyColors val="1"/>
        <c:ser>
          <c:idx val="14"/>
          <c:order val="4"/>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C7-22EB-450E-B868-CED058278BF9}"/>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C8-22EB-450E-B868-CED058278BF9}"/>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C9-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Dashboard!$M$14:$M$16</c:f>
              <c:numCache>
                <c:formatCode>General</c:formatCode>
                <c:ptCount val="3"/>
                <c:pt idx="0">
                  <c:v>8</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C6-22EB-450E-B868-CED058278BF9}"/>
            </c:ext>
          </c:extLst>
        </c:ser>
        <c:ser>
          <c:idx val="15"/>
          <c:order val="5"/>
          <c:dPt>
            <c:idx val="0"/>
            <c:bubble3D val="0"/>
            <c:spPr>
              <a:solidFill>
                <a:srgbClr val="FF0000"/>
              </a:solidFill>
            </c:spPr>
            <c:extLst>
              <c:ext xmlns:c16="http://schemas.microsoft.com/office/drawing/2014/chart" uri="{C3380CC4-5D6E-409C-BE32-E72D297353CC}">
                <c16:uniqueId val="{000000CB-22EB-450E-B868-CED058278BF9}"/>
              </c:ext>
            </c:extLst>
          </c:dPt>
          <c:dPt>
            <c:idx val="1"/>
            <c:bubble3D val="0"/>
            <c:spPr>
              <a:solidFill>
                <a:srgbClr val="FFC000"/>
              </a:solidFill>
            </c:spPr>
            <c:extLst>
              <c:ext xmlns:c16="http://schemas.microsoft.com/office/drawing/2014/chart" uri="{C3380CC4-5D6E-409C-BE32-E72D297353CC}">
                <c16:uniqueId val="{000000CC-22EB-450E-B868-CED058278BF9}"/>
              </c:ext>
            </c:extLst>
          </c:dPt>
          <c:dPt>
            <c:idx val="2"/>
            <c:bubble3D val="0"/>
            <c:spPr>
              <a:solidFill>
                <a:srgbClr val="00B050"/>
              </a:solidFill>
              <a:ln w="15875"/>
            </c:spPr>
            <c:extLst>
              <c:ext xmlns:c16="http://schemas.microsoft.com/office/drawing/2014/chart" uri="{C3380CC4-5D6E-409C-BE32-E72D297353CC}">
                <c16:uniqueId val="{000000CD-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Dashboard!$I$14:$I$16</c:f>
              <c:numCache>
                <c:formatCode>General</c:formatCode>
                <c:ptCount val="3"/>
                <c:pt idx="0">
                  <c:v>29</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CA-22EB-450E-B868-CED058278BF9}"/>
            </c:ext>
          </c:extLst>
        </c:ser>
        <c:ser>
          <c:idx val="16"/>
          <c:order val="6"/>
          <c:dPt>
            <c:idx val="0"/>
            <c:bubble3D val="0"/>
            <c:spPr>
              <a:solidFill>
                <a:srgbClr val="FF0000"/>
              </a:solidFill>
            </c:spPr>
            <c:extLst>
              <c:ext xmlns:c16="http://schemas.microsoft.com/office/drawing/2014/chart" uri="{C3380CC4-5D6E-409C-BE32-E72D297353CC}">
                <c16:uniqueId val="{000000CF-22EB-450E-B868-CED058278BF9}"/>
              </c:ext>
            </c:extLst>
          </c:dPt>
          <c:dPt>
            <c:idx val="1"/>
            <c:bubble3D val="0"/>
            <c:spPr>
              <a:solidFill>
                <a:srgbClr val="FFC000"/>
              </a:solidFill>
            </c:spPr>
            <c:extLst>
              <c:ext xmlns:c16="http://schemas.microsoft.com/office/drawing/2014/chart" uri="{C3380CC4-5D6E-409C-BE32-E72D297353CC}">
                <c16:uniqueId val="{000000D0-22EB-450E-B868-CED058278BF9}"/>
              </c:ext>
            </c:extLst>
          </c:dPt>
          <c:dPt>
            <c:idx val="2"/>
            <c:bubble3D val="0"/>
            <c:spPr>
              <a:solidFill>
                <a:srgbClr val="00B050"/>
              </a:solidFill>
            </c:spPr>
            <c:extLst>
              <c:ext xmlns:c16="http://schemas.microsoft.com/office/drawing/2014/chart" uri="{C3380CC4-5D6E-409C-BE32-E72D297353CC}">
                <c16:uniqueId val="{000000D1-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Dashboard!$J$14:$J$16</c:f>
              <c:numCache>
                <c:formatCode>General</c:formatCode>
                <c:ptCount val="3"/>
                <c:pt idx="0">
                  <c:v>80</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CE-22EB-450E-B868-CED058278BF9}"/>
            </c:ext>
          </c:extLst>
        </c:ser>
        <c:ser>
          <c:idx val="17"/>
          <c:order val="7"/>
          <c:dPt>
            <c:idx val="0"/>
            <c:bubble3D val="0"/>
            <c:spPr>
              <a:solidFill>
                <a:srgbClr val="FF0000"/>
              </a:solidFill>
            </c:spPr>
            <c:extLst>
              <c:ext xmlns:c16="http://schemas.microsoft.com/office/drawing/2014/chart" uri="{C3380CC4-5D6E-409C-BE32-E72D297353CC}">
                <c16:uniqueId val="{000000D3-22EB-450E-B868-CED058278BF9}"/>
              </c:ext>
            </c:extLst>
          </c:dPt>
          <c:dPt>
            <c:idx val="1"/>
            <c:bubble3D val="0"/>
            <c:spPr>
              <a:solidFill>
                <a:srgbClr val="FFC000"/>
              </a:solidFill>
            </c:spPr>
            <c:extLst>
              <c:ext xmlns:c16="http://schemas.microsoft.com/office/drawing/2014/chart" uri="{C3380CC4-5D6E-409C-BE32-E72D297353CC}">
                <c16:uniqueId val="{000000D4-22EB-450E-B868-CED058278BF9}"/>
              </c:ext>
            </c:extLst>
          </c:dPt>
          <c:dPt>
            <c:idx val="2"/>
            <c:bubble3D val="0"/>
            <c:spPr>
              <a:solidFill>
                <a:srgbClr val="00B050"/>
              </a:solidFill>
            </c:spPr>
            <c:extLst>
              <c:ext xmlns:c16="http://schemas.microsoft.com/office/drawing/2014/chart" uri="{C3380CC4-5D6E-409C-BE32-E72D297353CC}">
                <c16:uniqueId val="{000000D5-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Dashboard!$K$14:$K$16</c:f>
              <c:numCache>
                <c:formatCode>General</c:formatCode>
                <c:ptCount val="3"/>
                <c:pt idx="0">
                  <c:v>13</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D2-22EB-450E-B868-CED058278BF9}"/>
            </c:ext>
          </c:extLst>
        </c:ser>
        <c:ser>
          <c:idx val="18"/>
          <c:order val="8"/>
          <c:dPt>
            <c:idx val="0"/>
            <c:bubble3D val="0"/>
            <c:spPr>
              <a:solidFill>
                <a:srgbClr val="FF0000"/>
              </a:solidFill>
            </c:spPr>
            <c:extLst>
              <c:ext xmlns:c16="http://schemas.microsoft.com/office/drawing/2014/chart" uri="{C3380CC4-5D6E-409C-BE32-E72D297353CC}">
                <c16:uniqueId val="{000000D7-22EB-450E-B868-CED058278BF9}"/>
              </c:ext>
            </c:extLst>
          </c:dPt>
          <c:dPt>
            <c:idx val="1"/>
            <c:bubble3D val="0"/>
            <c:spPr>
              <a:solidFill>
                <a:srgbClr val="FFC000"/>
              </a:solidFill>
            </c:spPr>
            <c:extLst>
              <c:ext xmlns:c16="http://schemas.microsoft.com/office/drawing/2014/chart" uri="{C3380CC4-5D6E-409C-BE32-E72D297353CC}">
                <c16:uniqueId val="{000000D8-22EB-450E-B868-CED058278BF9}"/>
              </c:ext>
            </c:extLst>
          </c:dPt>
          <c:dPt>
            <c:idx val="2"/>
            <c:bubble3D val="0"/>
            <c:spPr>
              <a:solidFill>
                <a:srgbClr val="00B050"/>
              </a:solidFill>
            </c:spPr>
            <c:extLst>
              <c:ext xmlns:c16="http://schemas.microsoft.com/office/drawing/2014/chart" uri="{C3380CC4-5D6E-409C-BE32-E72D297353CC}">
                <c16:uniqueId val="{000000D9-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Dashboard!$L$14:$L$16</c:f>
              <c:numCache>
                <c:formatCode>General</c:formatCode>
                <c:ptCount val="3"/>
                <c:pt idx="0">
                  <c:v>13</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D6-22EB-450E-B868-CED058278BF9}"/>
            </c:ext>
          </c:extLst>
        </c:ser>
        <c:ser>
          <c:idx val="19"/>
          <c:order val="9"/>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DB-22EB-450E-B868-CED058278BF9}"/>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DC-22EB-450E-B868-CED058278BF9}"/>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DD-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Dashboard!$M$14:$M$16</c:f>
              <c:numCache>
                <c:formatCode>General</c:formatCode>
                <c:ptCount val="3"/>
                <c:pt idx="0">
                  <c:v>8</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DA-22EB-450E-B868-CED058278BF9}"/>
            </c:ext>
          </c:extLst>
        </c:ser>
        <c:ser>
          <c:idx val="5"/>
          <c:order val="10"/>
          <c:dPt>
            <c:idx val="0"/>
            <c:bubble3D val="0"/>
            <c:spPr>
              <a:solidFill>
                <a:srgbClr val="FF0000"/>
              </a:solidFill>
            </c:spPr>
            <c:extLst>
              <c:ext xmlns:c16="http://schemas.microsoft.com/office/drawing/2014/chart" uri="{C3380CC4-5D6E-409C-BE32-E72D297353CC}">
                <c16:uniqueId val="{00000098-22EB-450E-B868-CED058278BF9}"/>
              </c:ext>
            </c:extLst>
          </c:dPt>
          <c:dPt>
            <c:idx val="1"/>
            <c:bubble3D val="0"/>
            <c:spPr>
              <a:solidFill>
                <a:srgbClr val="FFC000"/>
              </a:solidFill>
            </c:spPr>
            <c:extLst>
              <c:ext xmlns:c16="http://schemas.microsoft.com/office/drawing/2014/chart" uri="{C3380CC4-5D6E-409C-BE32-E72D297353CC}">
                <c16:uniqueId val="{0000009A-22EB-450E-B868-CED058278BF9}"/>
              </c:ext>
            </c:extLst>
          </c:dPt>
          <c:dPt>
            <c:idx val="2"/>
            <c:bubble3D val="0"/>
            <c:spPr>
              <a:solidFill>
                <a:srgbClr val="00B050"/>
              </a:solidFill>
              <a:ln w="15875"/>
            </c:spPr>
            <c:extLst>
              <c:ext xmlns:c16="http://schemas.microsoft.com/office/drawing/2014/chart" uri="{C3380CC4-5D6E-409C-BE32-E72D297353CC}">
                <c16:uniqueId val="{0000009C-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Dashboard!$I$14:$I$16</c:f>
              <c:numCache>
                <c:formatCode>General</c:formatCode>
                <c:ptCount val="3"/>
                <c:pt idx="0">
                  <c:v>29</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9D-22EB-450E-B868-CED058278BF9}"/>
            </c:ext>
          </c:extLst>
        </c:ser>
        <c:ser>
          <c:idx val="6"/>
          <c:order val="11"/>
          <c:dPt>
            <c:idx val="0"/>
            <c:bubble3D val="0"/>
            <c:spPr>
              <a:solidFill>
                <a:srgbClr val="FF0000"/>
              </a:solidFill>
            </c:spPr>
            <c:extLst>
              <c:ext xmlns:c16="http://schemas.microsoft.com/office/drawing/2014/chart" uri="{C3380CC4-5D6E-409C-BE32-E72D297353CC}">
                <c16:uniqueId val="{000000A0-22EB-450E-B868-CED058278BF9}"/>
              </c:ext>
            </c:extLst>
          </c:dPt>
          <c:dPt>
            <c:idx val="1"/>
            <c:bubble3D val="0"/>
            <c:spPr>
              <a:solidFill>
                <a:srgbClr val="FFC000"/>
              </a:solidFill>
            </c:spPr>
            <c:extLst>
              <c:ext xmlns:c16="http://schemas.microsoft.com/office/drawing/2014/chart" uri="{C3380CC4-5D6E-409C-BE32-E72D297353CC}">
                <c16:uniqueId val="{000000A2-22EB-450E-B868-CED058278BF9}"/>
              </c:ext>
            </c:extLst>
          </c:dPt>
          <c:dPt>
            <c:idx val="2"/>
            <c:bubble3D val="0"/>
            <c:spPr>
              <a:solidFill>
                <a:srgbClr val="00B050"/>
              </a:solidFill>
            </c:spPr>
            <c:extLst>
              <c:ext xmlns:c16="http://schemas.microsoft.com/office/drawing/2014/chart" uri="{C3380CC4-5D6E-409C-BE32-E72D297353CC}">
                <c16:uniqueId val="{000000A4-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Dashboard!$J$14:$J$16</c:f>
              <c:numCache>
                <c:formatCode>General</c:formatCode>
                <c:ptCount val="3"/>
                <c:pt idx="0">
                  <c:v>80</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A5-22EB-450E-B868-CED058278BF9}"/>
            </c:ext>
          </c:extLst>
        </c:ser>
        <c:ser>
          <c:idx val="7"/>
          <c:order val="12"/>
          <c:dPt>
            <c:idx val="0"/>
            <c:bubble3D val="0"/>
            <c:spPr>
              <a:solidFill>
                <a:srgbClr val="FF0000"/>
              </a:solidFill>
            </c:spPr>
            <c:extLst>
              <c:ext xmlns:c16="http://schemas.microsoft.com/office/drawing/2014/chart" uri="{C3380CC4-5D6E-409C-BE32-E72D297353CC}">
                <c16:uniqueId val="{000000A8-22EB-450E-B868-CED058278BF9}"/>
              </c:ext>
            </c:extLst>
          </c:dPt>
          <c:dPt>
            <c:idx val="1"/>
            <c:bubble3D val="0"/>
            <c:spPr>
              <a:solidFill>
                <a:srgbClr val="FFC000"/>
              </a:solidFill>
            </c:spPr>
            <c:extLst>
              <c:ext xmlns:c16="http://schemas.microsoft.com/office/drawing/2014/chart" uri="{C3380CC4-5D6E-409C-BE32-E72D297353CC}">
                <c16:uniqueId val="{000000AA-22EB-450E-B868-CED058278BF9}"/>
              </c:ext>
            </c:extLst>
          </c:dPt>
          <c:dPt>
            <c:idx val="2"/>
            <c:bubble3D val="0"/>
            <c:spPr>
              <a:solidFill>
                <a:srgbClr val="00B050"/>
              </a:solidFill>
            </c:spPr>
            <c:extLst>
              <c:ext xmlns:c16="http://schemas.microsoft.com/office/drawing/2014/chart" uri="{C3380CC4-5D6E-409C-BE32-E72D297353CC}">
                <c16:uniqueId val="{000000AC-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Dashboard!$K$14:$K$16</c:f>
              <c:numCache>
                <c:formatCode>General</c:formatCode>
                <c:ptCount val="3"/>
                <c:pt idx="0">
                  <c:v>13</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AD-22EB-450E-B868-CED058278BF9}"/>
            </c:ext>
          </c:extLst>
        </c:ser>
        <c:ser>
          <c:idx val="8"/>
          <c:order val="13"/>
          <c:dPt>
            <c:idx val="0"/>
            <c:bubble3D val="0"/>
            <c:spPr>
              <a:solidFill>
                <a:srgbClr val="FF0000"/>
              </a:solidFill>
            </c:spPr>
            <c:extLst>
              <c:ext xmlns:c16="http://schemas.microsoft.com/office/drawing/2014/chart" uri="{C3380CC4-5D6E-409C-BE32-E72D297353CC}">
                <c16:uniqueId val="{000000B0-22EB-450E-B868-CED058278BF9}"/>
              </c:ext>
            </c:extLst>
          </c:dPt>
          <c:dPt>
            <c:idx val="1"/>
            <c:bubble3D val="0"/>
            <c:spPr>
              <a:solidFill>
                <a:srgbClr val="FFC000"/>
              </a:solidFill>
            </c:spPr>
            <c:extLst>
              <c:ext xmlns:c16="http://schemas.microsoft.com/office/drawing/2014/chart" uri="{C3380CC4-5D6E-409C-BE32-E72D297353CC}">
                <c16:uniqueId val="{000000B2-22EB-450E-B868-CED058278BF9}"/>
              </c:ext>
            </c:extLst>
          </c:dPt>
          <c:dPt>
            <c:idx val="2"/>
            <c:bubble3D val="0"/>
            <c:spPr>
              <a:solidFill>
                <a:srgbClr val="00B050"/>
              </a:solidFill>
            </c:spPr>
            <c:extLst>
              <c:ext xmlns:c16="http://schemas.microsoft.com/office/drawing/2014/chart" uri="{C3380CC4-5D6E-409C-BE32-E72D297353CC}">
                <c16:uniqueId val="{000000B4-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Dashboard!$L$14:$L$16</c:f>
              <c:numCache>
                <c:formatCode>General</c:formatCode>
                <c:ptCount val="3"/>
                <c:pt idx="0">
                  <c:v>13</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B5-22EB-450E-B868-CED058278BF9}"/>
            </c:ext>
          </c:extLst>
        </c:ser>
        <c:ser>
          <c:idx val="9"/>
          <c:order val="14"/>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64-22EB-450E-B868-CED058278BF9}"/>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66-22EB-450E-B868-CED058278BF9}"/>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68-22EB-450E-B868-CED058278BF9}"/>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Dashboard!$M$14:$M$16</c:f>
              <c:numCache>
                <c:formatCode>General</c:formatCode>
                <c:ptCount val="3"/>
                <c:pt idx="0">
                  <c:v>8</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69-22EB-450E-B868-CED058278BF9}"/>
            </c:ext>
          </c:extLst>
        </c:ser>
        <c:ser>
          <c:idx val="0"/>
          <c:order val="15"/>
          <c:dPt>
            <c:idx val="0"/>
            <c:bubble3D val="0"/>
            <c:spPr>
              <a:solidFill>
                <a:srgbClr val="FF0000"/>
              </a:solidFill>
            </c:spPr>
            <c:extLst xmlns:c15="http://schemas.microsoft.com/office/drawing/2012/chart">
              <c:ext xmlns:c16="http://schemas.microsoft.com/office/drawing/2014/chart" uri="{C3380CC4-5D6E-409C-BE32-E72D297353CC}">
                <c16:uniqueId val="{0000006C-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6E-22EB-450E-B868-CED058278BF9}"/>
              </c:ext>
            </c:extLst>
          </c:dPt>
          <c:dPt>
            <c:idx val="2"/>
            <c:bubble3D val="0"/>
            <c:spPr>
              <a:solidFill>
                <a:srgbClr val="00B050"/>
              </a:solidFill>
              <a:ln w="15875"/>
            </c:spPr>
            <c:extLst xmlns:c15="http://schemas.microsoft.com/office/drawing/2012/chart">
              <c:ext xmlns:c16="http://schemas.microsoft.com/office/drawing/2014/chart" uri="{C3380CC4-5D6E-409C-BE32-E72D297353CC}">
                <c16:uniqueId val="{00000070-22EB-450E-B868-CED058278BF9}"/>
              </c:ext>
            </c:extLst>
          </c:dPt>
          <c:dPt>
            <c:idx val="3"/>
            <c:bubble3D val="0"/>
            <c:spPr>
              <a:solidFill>
                <a:srgbClr val="92D050"/>
              </a:solidFill>
            </c:spPr>
            <c:extLst xmlns:c15="http://schemas.microsoft.com/office/drawing/2012/chart">
              <c:ext xmlns:c16="http://schemas.microsoft.com/office/drawing/2014/chart" uri="{C3380CC4-5D6E-409C-BE32-E72D297353CC}">
                <c16:uniqueId val="{00000072-22EB-450E-B868-CED058278BF9}"/>
              </c:ext>
            </c:extLst>
          </c:dPt>
          <c:dPt>
            <c:idx val="4"/>
            <c:bubble3D val="0"/>
            <c:spPr>
              <a:solidFill>
                <a:srgbClr val="00B0F0"/>
              </a:solidFill>
            </c:spPr>
            <c:extLst xmlns:c15="http://schemas.microsoft.com/office/drawing/2012/chart">
              <c:ext xmlns:c16="http://schemas.microsoft.com/office/drawing/2014/chart" uri="{C3380CC4-5D6E-409C-BE32-E72D297353CC}">
                <c16:uniqueId val="{00000074-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Dashboard!$I$14:$I$16</c:f>
              <c:numCache>
                <c:formatCode>General</c:formatCode>
                <c:ptCount val="3"/>
                <c:pt idx="0">
                  <c:v>29</c:v>
                </c:pt>
                <c:pt idx="1">
                  <c:v>0</c:v>
                </c:pt>
                <c:pt idx="2">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75-22EB-450E-B868-CED058278BF9}"/>
            </c:ext>
          </c:extLst>
        </c:ser>
        <c:ser>
          <c:idx val="1"/>
          <c:order val="16"/>
          <c:dPt>
            <c:idx val="0"/>
            <c:bubble3D val="0"/>
            <c:spPr>
              <a:solidFill>
                <a:srgbClr val="FF0000"/>
              </a:solidFill>
            </c:spPr>
            <c:extLst xmlns:c15="http://schemas.microsoft.com/office/drawing/2012/chart">
              <c:ext xmlns:c16="http://schemas.microsoft.com/office/drawing/2014/chart" uri="{C3380CC4-5D6E-409C-BE32-E72D297353CC}">
                <c16:uniqueId val="{00000078-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7A-22EB-450E-B868-CED058278BF9}"/>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7C-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Dashboard!$J$14:$J$16</c:f>
              <c:numCache>
                <c:formatCode>General</c:formatCode>
                <c:ptCount val="3"/>
                <c:pt idx="0">
                  <c:v>80</c:v>
                </c:pt>
                <c:pt idx="1">
                  <c:v>0</c:v>
                </c:pt>
                <c:pt idx="2">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7D-22EB-450E-B868-CED058278BF9}"/>
            </c:ext>
          </c:extLst>
        </c:ser>
        <c:ser>
          <c:idx val="2"/>
          <c:order val="17"/>
          <c:dPt>
            <c:idx val="0"/>
            <c:bubble3D val="0"/>
            <c:spPr>
              <a:solidFill>
                <a:srgbClr val="FF0000"/>
              </a:solidFill>
            </c:spPr>
            <c:extLst xmlns:c15="http://schemas.microsoft.com/office/drawing/2012/chart">
              <c:ext xmlns:c16="http://schemas.microsoft.com/office/drawing/2014/chart" uri="{C3380CC4-5D6E-409C-BE32-E72D297353CC}">
                <c16:uniqueId val="{00000080-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82-22EB-450E-B868-CED058278BF9}"/>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84-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Dashboard!$K$14:$K$16</c:f>
              <c:numCache>
                <c:formatCode>General</c:formatCode>
                <c:ptCount val="3"/>
                <c:pt idx="0">
                  <c:v>13</c:v>
                </c:pt>
                <c:pt idx="1">
                  <c:v>0</c:v>
                </c:pt>
                <c:pt idx="2">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85-22EB-450E-B868-CED058278BF9}"/>
            </c:ext>
          </c:extLst>
        </c:ser>
        <c:ser>
          <c:idx val="3"/>
          <c:order val="18"/>
          <c:dPt>
            <c:idx val="0"/>
            <c:bubble3D val="0"/>
            <c:spPr>
              <a:solidFill>
                <a:srgbClr val="FF0000"/>
              </a:solidFill>
            </c:spPr>
            <c:extLst xmlns:c15="http://schemas.microsoft.com/office/drawing/2012/chart">
              <c:ext xmlns:c16="http://schemas.microsoft.com/office/drawing/2014/chart" uri="{C3380CC4-5D6E-409C-BE32-E72D297353CC}">
                <c16:uniqueId val="{00000088-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8A-22EB-450E-B868-CED058278BF9}"/>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8C-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Dashboard!$L$14:$L$16</c:f>
              <c:numCache>
                <c:formatCode>General</c:formatCode>
                <c:ptCount val="3"/>
                <c:pt idx="0">
                  <c:v>13</c:v>
                </c:pt>
                <c:pt idx="1">
                  <c:v>0</c:v>
                </c:pt>
                <c:pt idx="2">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8D-22EB-450E-B868-CED058278BF9}"/>
            </c:ext>
          </c:extLst>
        </c:ser>
        <c:ser>
          <c:idx val="4"/>
          <c:order val="19"/>
          <c:spPr>
            <a:scene3d>
              <a:camera prst="orthographicFront"/>
              <a:lightRig rig="threePt" dir="t"/>
            </a:scene3d>
            <a:sp3d>
              <a:bevelT w="165100" prst="coolSlant"/>
            </a:sp3d>
          </c:spPr>
          <c:dPt>
            <c:idx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90-22EB-450E-B868-CED058278BF9}"/>
              </c:ext>
            </c:extLst>
          </c:dPt>
          <c:dPt>
            <c:idx val="1"/>
            <c:bubble3D val="0"/>
            <c:spPr>
              <a:solidFill>
                <a:srgbClr val="FFC000"/>
              </a:solidFill>
              <a:scene3d>
                <a:camera prst="orthographicFront"/>
                <a:lightRig rig="threePt" dir="t"/>
              </a:scene3d>
              <a:sp3d>
                <a:bevelT w="165100" prst="coolSlant"/>
              </a:sp3d>
            </c:spPr>
            <c:extLst>
              <c:ext xmlns:c16="http://schemas.microsoft.com/office/drawing/2014/chart" uri="{C3380CC4-5D6E-409C-BE32-E72D297353CC}">
                <c16:uniqueId val="{00000092-22EB-450E-B868-CED058278BF9}"/>
              </c:ext>
            </c:extLst>
          </c:dPt>
          <c:dPt>
            <c:idx val="2"/>
            <c:bubble3D val="0"/>
            <c:spPr>
              <a:solidFill>
                <a:srgbClr val="00B050"/>
              </a:solidFill>
              <a:scene3d>
                <a:camera prst="orthographicFront"/>
                <a:lightRig rig="threePt" dir="t"/>
              </a:scene3d>
              <a:sp3d>
                <a:bevelT w="165100" prst="coolSlant"/>
              </a:sp3d>
            </c:spPr>
            <c:extLst>
              <c:ext xmlns:c16="http://schemas.microsoft.com/office/drawing/2014/chart" uri="{C3380CC4-5D6E-409C-BE32-E72D297353CC}">
                <c16:uniqueId val="{00000094-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f>Dashboard!$M$14:$M$16</c:f>
              <c:numCache>
                <c:formatCode>General</c:formatCode>
                <c:ptCount val="3"/>
                <c:pt idx="0">
                  <c:v>8</c:v>
                </c:pt>
                <c:pt idx="1">
                  <c:v>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95-22EB-450E-B868-CED058278BF9}"/>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10"/>
                <c:order val="0"/>
                <c:dPt>
                  <c:idx val="0"/>
                  <c:bubble3D val="0"/>
                  <c:spPr>
                    <a:solidFill>
                      <a:srgbClr val="FF0000"/>
                    </a:solidFill>
                  </c:spPr>
                  <c:extLst>
                    <c:ext xmlns:c16="http://schemas.microsoft.com/office/drawing/2014/chart" uri="{C3380CC4-5D6E-409C-BE32-E72D297353CC}">
                      <c16:uniqueId val="{000000B7-22EB-450E-B868-CED058278BF9}"/>
                    </c:ext>
                  </c:extLst>
                </c:dPt>
                <c:dPt>
                  <c:idx val="1"/>
                  <c:bubble3D val="0"/>
                  <c:spPr>
                    <a:solidFill>
                      <a:srgbClr val="FFC000"/>
                    </a:solidFill>
                  </c:spPr>
                  <c:extLst>
                    <c:ext xmlns:c16="http://schemas.microsoft.com/office/drawing/2014/chart" uri="{C3380CC4-5D6E-409C-BE32-E72D297353CC}">
                      <c16:uniqueId val="{000000B8-22EB-450E-B868-CED058278BF9}"/>
                    </c:ext>
                  </c:extLst>
                </c:dPt>
                <c:dPt>
                  <c:idx val="2"/>
                  <c:bubble3D val="0"/>
                  <c:spPr>
                    <a:solidFill>
                      <a:srgbClr val="00B050"/>
                    </a:solidFill>
                    <a:ln w="15875"/>
                  </c:spPr>
                  <c:extLst>
                    <c:ext xmlns:c16="http://schemas.microsoft.com/office/drawing/2014/chart" uri="{C3380CC4-5D6E-409C-BE32-E72D297353CC}">
                      <c16:uniqueId val="{000000B9-22EB-450E-B868-CED058278BF9}"/>
                    </c:ext>
                  </c:extLst>
                </c:dPt>
                <c:dLbls>
                  <c:spPr>
                    <a:noFill/>
                    <a:ln>
                      <a:noFill/>
                    </a:ln>
                    <a:effectLst/>
                  </c:spPr>
                  <c:showLegendKey val="0"/>
                  <c:showVal val="0"/>
                  <c:showCatName val="1"/>
                  <c:showSerName val="0"/>
                  <c:showPercent val="1"/>
                  <c:showBubbleSize val="0"/>
                  <c:showLeaderLines val="1"/>
                  <c:extLst>
                    <c:ext uri="{CE6537A1-D6FC-4f65-9D91-7224C49458BB}"/>
                  </c:extLst>
                </c:dLbls>
                <c:val>
                  <c:numRef>
                    <c:extLst>
                      <c:ext uri="{02D57815-91ED-43cb-92C2-25804820EDAC}">
                        <c15:formulaRef>
                          <c15:sqref>Dashboard!$I$14:$I$16</c15:sqref>
                        </c15:formulaRef>
                      </c:ext>
                    </c:extLst>
                    <c:numCache>
                      <c:formatCode>General</c:formatCode>
                      <c:ptCount val="3"/>
                      <c:pt idx="0">
                        <c:v>29</c:v>
                      </c:pt>
                      <c:pt idx="1">
                        <c:v>0</c:v>
                      </c:pt>
                      <c:pt idx="2">
                        <c:v>0</c:v>
                      </c:pt>
                    </c:numCache>
                  </c:numRef>
                </c:val>
                <c:extLst>
                  <c:ex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B6-22EB-450E-B868-CED058278BF9}"/>
                  </c:ext>
                </c:extLst>
              </c15:ser>
            </c15:filteredPieSeries>
            <c15:filteredPieSeries>
              <c15:ser>
                <c:idx val="11"/>
                <c:order val="1"/>
                <c:dPt>
                  <c:idx val="0"/>
                  <c:bubble3D val="0"/>
                  <c:spPr>
                    <a:solidFill>
                      <a:srgbClr val="FF0000"/>
                    </a:solidFill>
                  </c:spPr>
                  <c:extLst xmlns:c15="http://schemas.microsoft.com/office/drawing/2012/chart">
                    <c:ext xmlns:c16="http://schemas.microsoft.com/office/drawing/2014/chart" uri="{C3380CC4-5D6E-409C-BE32-E72D297353CC}">
                      <c16:uniqueId val="{000000BB-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BC-22EB-450E-B868-CED058278BF9}"/>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BD-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Dashboard!$J$14:$J$16</c15:sqref>
                        </c15:formulaRef>
                      </c:ext>
                    </c:extLst>
                    <c:numCache>
                      <c:formatCode>General</c:formatCode>
                      <c:ptCount val="3"/>
                      <c:pt idx="0">
                        <c:v>80</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BA-22EB-450E-B868-CED058278BF9}"/>
                  </c:ext>
                </c:extLst>
              </c15:ser>
            </c15:filteredPieSeries>
            <c15:filteredPieSeries>
              <c15:ser>
                <c:idx val="12"/>
                <c:order val="2"/>
                <c:dPt>
                  <c:idx val="0"/>
                  <c:bubble3D val="0"/>
                  <c:spPr>
                    <a:solidFill>
                      <a:srgbClr val="FF0000"/>
                    </a:solidFill>
                  </c:spPr>
                  <c:extLst xmlns:c15="http://schemas.microsoft.com/office/drawing/2012/chart">
                    <c:ext xmlns:c16="http://schemas.microsoft.com/office/drawing/2014/chart" uri="{C3380CC4-5D6E-409C-BE32-E72D297353CC}">
                      <c16:uniqueId val="{000000BF-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C0-22EB-450E-B868-CED058278BF9}"/>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C1-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Dashboard!$K$14:$K$16</c15:sqref>
                        </c15:formulaRef>
                      </c:ext>
                    </c:extLst>
                    <c:numCache>
                      <c:formatCode>General</c:formatCode>
                      <c:ptCount val="3"/>
                      <c:pt idx="0">
                        <c:v>13</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BE-22EB-450E-B868-CED058278BF9}"/>
                  </c:ext>
                </c:extLst>
              </c15:ser>
            </c15:filteredPieSeries>
            <c15:filteredPieSeries>
              <c15:ser>
                <c:idx val="13"/>
                <c:order val="3"/>
                <c:dPt>
                  <c:idx val="0"/>
                  <c:bubble3D val="0"/>
                  <c:spPr>
                    <a:solidFill>
                      <a:srgbClr val="FF0000"/>
                    </a:solidFill>
                  </c:spPr>
                  <c:extLst xmlns:c15="http://schemas.microsoft.com/office/drawing/2012/chart">
                    <c:ext xmlns:c16="http://schemas.microsoft.com/office/drawing/2014/chart" uri="{C3380CC4-5D6E-409C-BE32-E72D297353CC}">
                      <c16:uniqueId val="{000000C3-22EB-450E-B868-CED058278BF9}"/>
                    </c:ext>
                  </c:extLst>
                </c:dPt>
                <c:dPt>
                  <c:idx val="1"/>
                  <c:bubble3D val="0"/>
                  <c:spPr>
                    <a:solidFill>
                      <a:srgbClr val="FFC000"/>
                    </a:solidFill>
                  </c:spPr>
                  <c:extLst xmlns:c15="http://schemas.microsoft.com/office/drawing/2012/chart">
                    <c:ext xmlns:c16="http://schemas.microsoft.com/office/drawing/2014/chart" uri="{C3380CC4-5D6E-409C-BE32-E72D297353CC}">
                      <c16:uniqueId val="{000000C4-22EB-450E-B868-CED058278BF9}"/>
                    </c:ext>
                  </c:extLst>
                </c:dPt>
                <c:dPt>
                  <c:idx val="2"/>
                  <c:bubble3D val="0"/>
                  <c:spPr>
                    <a:solidFill>
                      <a:srgbClr val="00B050"/>
                    </a:solidFill>
                  </c:spPr>
                  <c:extLst xmlns:c15="http://schemas.microsoft.com/office/drawing/2012/chart">
                    <c:ext xmlns:c16="http://schemas.microsoft.com/office/drawing/2014/chart" uri="{C3380CC4-5D6E-409C-BE32-E72D297353CC}">
                      <c16:uniqueId val="{000000C5-22EB-450E-B868-CED058278BF9}"/>
                    </c:ext>
                  </c:extLst>
                </c:dPt>
                <c:dLbls>
                  <c:spPr>
                    <a:noFill/>
                    <a:ln>
                      <a:noFill/>
                    </a:ln>
                    <a:effectLst/>
                  </c:spPr>
                  <c:showLegendKey val="0"/>
                  <c:showVal val="0"/>
                  <c:showCatName val="1"/>
                  <c:showSerName val="0"/>
                  <c:showPercent val="1"/>
                  <c:showBubbleSize val="0"/>
                  <c:showLeaderLines val="1"/>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Dashboard!$L$14:$L$16</c15:sqref>
                        </c15:formulaRef>
                      </c:ext>
                    </c:extLst>
                    <c:numCache>
                      <c:formatCode>General</c:formatCode>
                      <c:ptCount val="3"/>
                      <c:pt idx="0">
                        <c:v>13</c:v>
                      </c:pt>
                      <c:pt idx="1">
                        <c:v>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Dashboard!$BA$9:$BA$11</c15:sqref>
                              </c15:formulaRef>
                            </c:ext>
                          </c:extLst>
                        </c:multiLvlStrRef>
                      </c15:cat>
                    </c15:filteredCategoryTitle>
                  </c:ext>
                  <c:ext xmlns:c16="http://schemas.microsoft.com/office/drawing/2014/chart" uri="{C3380CC4-5D6E-409C-BE32-E72D297353CC}">
                    <c16:uniqueId val="{000000C2-22EB-450E-B868-CED058278BF9}"/>
                  </c:ext>
                </c:extLst>
              </c15:ser>
            </c15:filteredPieSeries>
          </c:ext>
        </c:extLst>
      </c:pie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Physical Controls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1-3D24-4C06-A642-8C2FAD255FB7}"/>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2-3D24-4C06-A642-8C2FAD255FB7}"/>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3-3D24-4C06-A642-8C2FAD255FB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Dashboard!$I$19:$I$21</c:f>
              <c:numCache>
                <c:formatCode>General</c:formatCode>
                <c:ptCount val="3"/>
                <c:pt idx="0">
                  <c:v>0</c:v>
                </c:pt>
                <c:pt idx="1">
                  <c:v>7</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0-3D24-4C06-A642-8C2FAD255FB7}"/>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Procedural Controls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7CF5-49FC-B821-8803E1FA7844}"/>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7CF5-49FC-B821-8803E1FA7844}"/>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9-7CF5-49FC-B821-8803E1FA784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Dashboard!$J$19:$J$21</c:f>
              <c:numCache>
                <c:formatCode>General</c:formatCode>
                <c:ptCount val="3"/>
                <c:pt idx="0">
                  <c:v>0</c:v>
                </c:pt>
                <c:pt idx="1">
                  <c:v>33</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7-7CF5-49FC-B821-8803E1FA7844}"/>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1-7CF5-49FC-B821-8803E1FA7844}"/>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3-7CF5-49FC-B821-8803E1FA7844}"/>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5-7CF5-49FC-B821-8803E1FA784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ormulaRef>
                          <c15:sqref>Dashboard!$I$19:$I$21</c15:sqref>
                        </c15:formulaRef>
                      </c:ext>
                    </c:extLst>
                    <c:numCache>
                      <c:formatCode>General</c:formatCode>
                      <c:ptCount val="3"/>
                      <c:pt idx="0">
                        <c:v>0</c:v>
                      </c:pt>
                      <c:pt idx="1">
                        <c:v>7</c:v>
                      </c:pt>
                      <c:pt idx="2">
                        <c:v>0</c:v>
                      </c:pt>
                    </c:numCache>
                  </c:numRef>
                </c:val>
                <c:extLst>
                  <c:ex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6-7CF5-49FC-B821-8803E1FA7844}"/>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Personnel Controls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1-DBB6-4309-8079-31039E177FA3}"/>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3-DBB6-4309-8079-31039E177FA3}"/>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2-DBB6-4309-8079-31039E177FA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Dashboard!$K$19:$K$21</c:f>
              <c:numCache>
                <c:formatCode>General</c:formatCode>
                <c:ptCount val="3"/>
                <c:pt idx="0">
                  <c:v>0</c:v>
                </c:pt>
                <c:pt idx="1">
                  <c:v>12</c:v>
                </c:pt>
                <c:pt idx="2">
                  <c:v>0</c:v>
                </c:pt>
              </c:numCache>
            </c:numRef>
          </c:val>
          <c:extLs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E-DBB6-4309-8079-31039E177FA3}"/>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DBB6-4309-8079-31039E177FA3}"/>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DBB6-4309-8079-31039E177FA3}"/>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DBB6-4309-8079-31039E177FA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ormulaRef>
                          <c15:sqref>Dashboard!$I$19:$I$21</c15:sqref>
                        </c15:formulaRef>
                      </c:ext>
                    </c:extLst>
                    <c:numCache>
                      <c:formatCode>General</c:formatCode>
                      <c:ptCount val="3"/>
                      <c:pt idx="0">
                        <c:v>0</c:v>
                      </c:pt>
                      <c:pt idx="1">
                        <c:v>7</c:v>
                      </c:pt>
                      <c:pt idx="2">
                        <c:v>0</c:v>
                      </c:pt>
                    </c:numCache>
                  </c:numRef>
                </c:val>
                <c:extLst>
                  <c:ex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D-DBB6-4309-8079-31039E177FA3}"/>
                  </c:ext>
                </c:extLst>
              </c15:ser>
            </c15:filteredPieSeries>
            <c15:filteredPieSeries>
              <c15:ser>
                <c:idx val="1"/>
                <c:order val="1"/>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1-DBB6-4309-8079-31039E177FA3}"/>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3-DBB6-4309-8079-31039E177FA3}"/>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5-DBB6-4309-8079-31039E177FA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Dashboard!$J$19:$J$21</c15:sqref>
                        </c15:formulaRef>
                      </c:ext>
                    </c:extLst>
                    <c:numCache>
                      <c:formatCode>General</c:formatCode>
                      <c:ptCount val="3"/>
                      <c:pt idx="0">
                        <c:v>0</c:v>
                      </c:pt>
                      <c:pt idx="1">
                        <c:v>33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6-DBB6-4309-8079-31039E177FA3}"/>
                  </c:ext>
                </c:extLst>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3-5398-4298-A507-4CCF2C039F6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5-5398-4298-A507-4CCF2C039F6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7-5398-4298-A507-4CCF2C039F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Dashboard!$L$19:$L$21</c15:sqref>
                        </c15:formulaRef>
                      </c:ext>
                    </c:extLst>
                    <c:numCache>
                      <c:formatCode>General</c:formatCode>
                      <c:ptCount val="3"/>
                      <c:pt idx="0">
                        <c:v>0</c:v>
                      </c:pt>
                      <c:pt idx="1">
                        <c:v>60</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F-DBB6-4309-8079-31039E177FA3}"/>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9-5398-4298-A507-4CCF2C039F6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B-5398-4298-A507-4CCF2C039F6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5398-4298-A507-4CCF2C039F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Dashboard!$M$19:$M$21</c15:sqref>
                        </c15:formulaRef>
                      </c:ext>
                    </c:extLst>
                    <c:numCache>
                      <c:formatCode>General</c:formatCode>
                      <c:ptCount val="3"/>
                      <c:pt idx="0">
                        <c:v>0</c:v>
                      </c:pt>
                      <c:pt idx="1">
                        <c:v>112</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10-DBB6-4309-8079-31039E177FA3}"/>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800">
                <a:solidFill>
                  <a:sysClr val="windowText" lastClr="000000"/>
                </a:solidFill>
              </a:rPr>
              <a:t>Technical Controls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6-677E-4428-BFED-55EC2F058290}"/>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8-677E-4428-BFED-55EC2F058290}"/>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1A-677E-4428-BFED-55EC2F05829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Dashboard!$L$19:$L$21</c:f>
              <c:numCache>
                <c:formatCode>General</c:formatCode>
                <c:ptCount val="3"/>
                <c:pt idx="0">
                  <c:v>0</c:v>
                </c:pt>
                <c:pt idx="1">
                  <c:v>60</c:v>
                </c:pt>
                <c:pt idx="2">
                  <c:v>0</c:v>
                </c:pt>
              </c:numCache>
              <c:extLst xmlns:c15="http://schemas.microsoft.com/office/drawing/2012/chart"/>
            </c:numRef>
          </c:val>
          <c:extLs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1B-677E-4428-BFED-55EC2F058290}"/>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spPr>
                  <a:ln>
                    <a:noFill/>
                  </a:ln>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8-677E-4428-BFED-55EC2F058290}"/>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A-677E-4428-BFED-55EC2F058290}"/>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c:ext xmlns:c16="http://schemas.microsoft.com/office/drawing/2014/chart" uri="{C3380CC4-5D6E-409C-BE32-E72D297353CC}">
                      <c16:uniqueId val="{0000000C-677E-4428-BFED-55EC2F05829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val>
                  <c:numRef>
                    <c:extLst>
                      <c:ext uri="{02D57815-91ED-43cb-92C2-25804820EDAC}">
                        <c15:formulaRef>
                          <c15:sqref>Dashboard!$I$19:$I$21</c15:sqref>
                        </c15:formulaRef>
                      </c:ext>
                    </c:extLst>
                    <c:numCache>
                      <c:formatCode>General</c:formatCode>
                      <c:ptCount val="3"/>
                      <c:pt idx="0">
                        <c:v>0</c:v>
                      </c:pt>
                      <c:pt idx="1">
                        <c:v>7</c:v>
                      </c:pt>
                      <c:pt idx="2">
                        <c:v>0</c:v>
                      </c:pt>
                    </c:numCache>
                  </c:numRef>
                </c:val>
                <c:extLst>
                  <c:ex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D-677E-4428-BFED-55EC2F058290}"/>
                  </c:ext>
                </c:extLst>
              </c15:ser>
            </c15:filteredPieSeries>
            <c15:filteredPieSeries>
              <c15:ser>
                <c:idx val="1"/>
                <c:order val="1"/>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F-677E-4428-BFED-55EC2F058290}"/>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1-677E-4428-BFED-55EC2F058290}"/>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13-677E-4428-BFED-55EC2F05829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Dashboard!$J$19:$J$21</c15:sqref>
                        </c15:formulaRef>
                      </c:ext>
                    </c:extLst>
                    <c:numCache>
                      <c:formatCode>General</c:formatCode>
                      <c:ptCount val="3"/>
                      <c:pt idx="0">
                        <c:v>0</c:v>
                      </c:pt>
                      <c:pt idx="1">
                        <c:v>33</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14-677E-4428-BFED-55EC2F058290}"/>
                  </c:ext>
                </c:extLst>
              </c15:ser>
            </c15:filteredPieSeries>
            <c15:filteredPieSeries>
              <c15:ser>
                <c:idx val="2"/>
                <c:order val="2"/>
                <c:spPr>
                  <a:scene3d>
                    <a:camera prst="orthographicFront"/>
                    <a:lightRig rig="threePt" dir="t">
                      <a:rot lat="0" lon="0" rev="0"/>
                    </a:lightRig>
                  </a:scene3d>
                  <a:sp3d>
                    <a:bevelT w="165100" prst="coolSlant"/>
                  </a:sp3d>
                </c:spPr>
                <c:dPt>
                  <c:idx val="0"/>
                  <c:bubble3D val="0"/>
                  <c:spPr>
                    <a:solidFill>
                      <a:srgbClr val="00B05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1-677E-4428-BFED-55EC2F058290}"/>
                    </c:ext>
                  </c:extLst>
                </c:dPt>
                <c:dPt>
                  <c:idx val="1"/>
                  <c:bubble3D val="0"/>
                  <c:spPr>
                    <a:solidFill>
                      <a:srgbClr val="FF0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3-677E-4428-BFED-55EC2F058290}"/>
                    </c:ext>
                  </c:extLst>
                </c:dPt>
                <c:dPt>
                  <c:idx val="2"/>
                  <c:bubble3D val="0"/>
                  <c:spPr>
                    <a:solidFill>
                      <a:srgbClr val="FFC000"/>
                    </a:solidFill>
                    <a:ln>
                      <a:noFill/>
                    </a:ln>
                    <a:effectLst>
                      <a:outerShdw blurRad="40000" dist="23000" dir="5400000" rotWithShape="0">
                        <a:srgbClr val="000000">
                          <a:alpha val="35000"/>
                        </a:srgbClr>
                      </a:outerShdw>
                    </a:effectLst>
                    <a:scene3d>
                      <a:camera prst="orthographicFront"/>
                      <a:lightRig rig="threePt" dir="t">
                        <a:rot lat="0" lon="0" rev="0"/>
                      </a:lightRig>
                    </a:scene3d>
                    <a:sp3d>
                      <a:bevelT w="165100" prst="coolSlant"/>
                    </a:sp3d>
                  </c:spPr>
                  <c:extLst xmlns:c15="http://schemas.microsoft.com/office/drawing/2012/chart">
                    <c:ext xmlns:c16="http://schemas.microsoft.com/office/drawing/2014/chart" uri="{C3380CC4-5D6E-409C-BE32-E72D297353CC}">
                      <c16:uniqueId val="{00000005-677E-4428-BFED-55EC2F05829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Dashboard!$K$19:$K$21</c15:sqref>
                        </c15:formulaRef>
                      </c:ext>
                    </c:extLst>
                    <c:numCache>
                      <c:formatCode>General</c:formatCode>
                      <c:ptCount val="3"/>
                      <c:pt idx="0">
                        <c:v>0</c:v>
                      </c:pt>
                      <c:pt idx="1">
                        <c:v>12</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06-677E-4428-BFED-55EC2F058290}"/>
                  </c:ext>
                </c:extLst>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D-677E-4428-BFED-55EC2F05829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1F-677E-4428-BFED-55EC2F05829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5="http://schemas.microsoft.com/office/drawing/2012/chart">
                    <c:ext xmlns:c16="http://schemas.microsoft.com/office/drawing/2014/chart" uri="{C3380CC4-5D6E-409C-BE32-E72D297353CC}">
                      <c16:uniqueId val="{00000021-677E-4428-BFED-55EC2F0582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Dashboard!$M$19:$M$21</c15:sqref>
                        </c15:formulaRef>
                      </c:ext>
                    </c:extLst>
                    <c:numCache>
                      <c:formatCode>General</c:formatCode>
                      <c:ptCount val="3"/>
                      <c:pt idx="0">
                        <c:v>0</c:v>
                      </c:pt>
                      <c:pt idx="1">
                        <c:v>112</c:v>
                      </c:pt>
                      <c:pt idx="2">
                        <c:v>0</c:v>
                      </c:pt>
                    </c:numCache>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Dashboard!$BA$18:$BA$20</c15:sqref>
                              </c15:formulaRef>
                            </c:ext>
                          </c:extLst>
                        </c:multiLvlStrRef>
                      </c15:cat>
                    </c15:filteredCategoryTitle>
                  </c:ext>
                  <c:ext xmlns:c16="http://schemas.microsoft.com/office/drawing/2014/chart" uri="{C3380CC4-5D6E-409C-BE32-E72D297353CC}">
                    <c16:uniqueId val="{00000022-677E-4428-BFED-55EC2F058290}"/>
                  </c:ext>
                </c:extLst>
              </c15:ser>
            </c15:filteredPieSeries>
          </c:ext>
        </c:extLst>
      </c:pieChart>
      <c:spPr>
        <a:noFill/>
        <a:ln>
          <a:noFill/>
        </a:ln>
        <a:effectLst/>
      </c:spPr>
    </c:plotArea>
    <c:plotVisOnly val="1"/>
    <c:dispBlanksAs val="gap"/>
    <c:showDLblsOverMax val="0"/>
  </c:chart>
  <c:spPr>
    <a:solidFill>
      <a:schemeClr val="bg2"/>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11909</xdr:colOff>
      <xdr:row>55</xdr:row>
      <xdr:rowOff>137092</xdr:rowOff>
    </xdr:from>
    <xdr:to>
      <xdr:col>5</xdr:col>
      <xdr:colOff>11906</xdr:colOff>
      <xdr:row>70</xdr:row>
      <xdr:rowOff>22792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11908</xdr:colOff>
      <xdr:row>55</xdr:row>
      <xdr:rowOff>137091</xdr:rowOff>
    </xdr:from>
    <xdr:to>
      <xdr:col>10</xdr:col>
      <xdr:colOff>0</xdr:colOff>
      <xdr:row>70</xdr:row>
      <xdr:rowOff>22791</xdr:rowOff>
    </xdr:to>
    <xdr:graphicFrame macro="">
      <xdr:nvGraphicFramePr>
        <xdr:cNvPr id="8" name="Chart 7">
          <a:extLst>
            <a:ext uri="{FF2B5EF4-FFF2-40B4-BE49-F238E27FC236}">
              <a16:creationId xmlns:a16="http://schemas.microsoft.com/office/drawing/2014/main" id="{79C995EE-A52D-429D-AB09-7584FB5D0D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11909</xdr:colOff>
      <xdr:row>55</xdr:row>
      <xdr:rowOff>145750</xdr:rowOff>
    </xdr:from>
    <xdr:to>
      <xdr:col>15</xdr:col>
      <xdr:colOff>19843</xdr:colOff>
      <xdr:row>70</xdr:row>
      <xdr:rowOff>24533</xdr:rowOff>
    </xdr:to>
    <xdr:graphicFrame macro="">
      <xdr:nvGraphicFramePr>
        <xdr:cNvPr id="9" name="Chart 8">
          <a:extLst>
            <a:ext uri="{FF2B5EF4-FFF2-40B4-BE49-F238E27FC236}">
              <a16:creationId xmlns:a16="http://schemas.microsoft.com/office/drawing/2014/main" id="{74C23FDF-708F-4194-90F6-4BC2E12337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23813</xdr:colOff>
      <xdr:row>55</xdr:row>
      <xdr:rowOff>142875</xdr:rowOff>
    </xdr:from>
    <xdr:to>
      <xdr:col>20</xdr:col>
      <xdr:colOff>11904</xdr:colOff>
      <xdr:row>70</xdr:row>
      <xdr:rowOff>20410</xdr:rowOff>
    </xdr:to>
    <xdr:graphicFrame macro="">
      <xdr:nvGraphicFramePr>
        <xdr:cNvPr id="10" name="Chart 9">
          <a:extLst>
            <a:ext uri="{FF2B5EF4-FFF2-40B4-BE49-F238E27FC236}">
              <a16:creationId xmlns:a16="http://schemas.microsoft.com/office/drawing/2014/main" id="{42EB587C-43BA-4DAD-8F91-5DAD4D78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11907</xdr:colOff>
      <xdr:row>55</xdr:row>
      <xdr:rowOff>142874</xdr:rowOff>
    </xdr:from>
    <xdr:to>
      <xdr:col>24</xdr:col>
      <xdr:colOff>607217</xdr:colOff>
      <xdr:row>70</xdr:row>
      <xdr:rowOff>25357</xdr:rowOff>
    </xdr:to>
    <xdr:graphicFrame macro="">
      <xdr:nvGraphicFramePr>
        <xdr:cNvPr id="11" name="Chart 10">
          <a:extLst>
            <a:ext uri="{FF2B5EF4-FFF2-40B4-BE49-F238E27FC236}">
              <a16:creationId xmlns:a16="http://schemas.microsoft.com/office/drawing/2014/main" id="{24CC0B01-F39F-4EAD-B7C7-C32865689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11908</xdr:colOff>
      <xdr:row>39</xdr:row>
      <xdr:rowOff>122633</xdr:rowOff>
    </xdr:from>
    <xdr:to>
      <xdr:col>5</xdr:col>
      <xdr:colOff>11906</xdr:colOff>
      <xdr:row>52</xdr:row>
      <xdr:rowOff>175020</xdr:rowOff>
    </xdr:to>
    <xdr:graphicFrame macro="">
      <xdr:nvGraphicFramePr>
        <xdr:cNvPr id="3" name="Chart 2">
          <a:extLst>
            <a:ext uri="{FF2B5EF4-FFF2-40B4-BE49-F238E27FC236}">
              <a16:creationId xmlns:a16="http://schemas.microsoft.com/office/drawing/2014/main" id="{A4755647-582A-4B35-84E0-BAAAF97BB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11906</xdr:colOff>
      <xdr:row>39</xdr:row>
      <xdr:rowOff>119063</xdr:rowOff>
    </xdr:from>
    <xdr:to>
      <xdr:col>9</xdr:col>
      <xdr:colOff>607217</xdr:colOff>
      <xdr:row>52</xdr:row>
      <xdr:rowOff>178593</xdr:rowOff>
    </xdr:to>
    <xdr:graphicFrame macro="">
      <xdr:nvGraphicFramePr>
        <xdr:cNvPr id="17" name="Chart 16">
          <a:extLst>
            <a:ext uri="{FF2B5EF4-FFF2-40B4-BE49-F238E27FC236}">
              <a16:creationId xmlns:a16="http://schemas.microsoft.com/office/drawing/2014/main" id="{19CEF800-2E65-458B-B2F5-8E1620C92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607217</xdr:colOff>
      <xdr:row>39</xdr:row>
      <xdr:rowOff>119062</xdr:rowOff>
    </xdr:from>
    <xdr:to>
      <xdr:col>14</xdr:col>
      <xdr:colOff>607216</xdr:colOff>
      <xdr:row>52</xdr:row>
      <xdr:rowOff>183356</xdr:rowOff>
    </xdr:to>
    <xdr:graphicFrame macro="">
      <xdr:nvGraphicFramePr>
        <xdr:cNvPr id="19" name="Chart 18">
          <a:extLst>
            <a:ext uri="{FF2B5EF4-FFF2-40B4-BE49-F238E27FC236}">
              <a16:creationId xmlns:a16="http://schemas.microsoft.com/office/drawing/2014/main" id="{CC9D47C3-E608-4B75-9E7C-3B94E8645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39</xdr:row>
      <xdr:rowOff>119062</xdr:rowOff>
    </xdr:from>
    <xdr:to>
      <xdr:col>19</xdr:col>
      <xdr:colOff>595311</xdr:colOff>
      <xdr:row>52</xdr:row>
      <xdr:rowOff>183355</xdr:rowOff>
    </xdr:to>
    <xdr:graphicFrame macro="">
      <xdr:nvGraphicFramePr>
        <xdr:cNvPr id="20" name="Chart 19">
          <a:extLst>
            <a:ext uri="{FF2B5EF4-FFF2-40B4-BE49-F238E27FC236}">
              <a16:creationId xmlns:a16="http://schemas.microsoft.com/office/drawing/2014/main" id="{B2572EDA-2B70-4EE0-9BED-BF75582B1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0</xdr:colOff>
      <xdr:row>39</xdr:row>
      <xdr:rowOff>119062</xdr:rowOff>
    </xdr:from>
    <xdr:to>
      <xdr:col>24</xdr:col>
      <xdr:colOff>595311</xdr:colOff>
      <xdr:row>52</xdr:row>
      <xdr:rowOff>183355</xdr:rowOff>
    </xdr:to>
    <xdr:graphicFrame macro="">
      <xdr:nvGraphicFramePr>
        <xdr:cNvPr id="22" name="Chart 21">
          <a:extLst>
            <a:ext uri="{FF2B5EF4-FFF2-40B4-BE49-F238E27FC236}">
              <a16:creationId xmlns:a16="http://schemas.microsoft.com/office/drawing/2014/main" id="{BA98DEAC-461F-44DB-B504-57D417B7A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273845</xdr:colOff>
      <xdr:row>11</xdr:row>
      <xdr:rowOff>0</xdr:rowOff>
    </xdr:from>
    <xdr:to>
      <xdr:col>22</xdr:col>
      <xdr:colOff>261937</xdr:colOff>
      <xdr:row>22</xdr:row>
      <xdr:rowOff>111919</xdr:rowOff>
    </xdr:to>
    <xdr:graphicFrame macro="">
      <xdr:nvGraphicFramePr>
        <xdr:cNvPr id="15" name="Chart 14">
          <a:extLst>
            <a:ext uri="{FF2B5EF4-FFF2-40B4-BE49-F238E27FC236}">
              <a16:creationId xmlns:a16="http://schemas.microsoft.com/office/drawing/2014/main" id="{9EC18C37-A580-4AC2-AC52-31DA7577C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285749</xdr:colOff>
      <xdr:row>10</xdr:row>
      <xdr:rowOff>190499</xdr:rowOff>
    </xdr:from>
    <xdr:to>
      <xdr:col>17</xdr:col>
      <xdr:colOff>273842</xdr:colOff>
      <xdr:row>22</xdr:row>
      <xdr:rowOff>114299</xdr:rowOff>
    </xdr:to>
    <xdr:graphicFrame macro="">
      <xdr:nvGraphicFramePr>
        <xdr:cNvPr id="16" name="Chart 15">
          <a:extLst>
            <a:ext uri="{FF2B5EF4-FFF2-40B4-BE49-F238E27FC236}">
              <a16:creationId xmlns:a16="http://schemas.microsoft.com/office/drawing/2014/main" id="{54DC26CB-FDEB-419D-A52D-70DCBC06C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583407</xdr:colOff>
      <xdr:row>22</xdr:row>
      <xdr:rowOff>107156</xdr:rowOff>
    </xdr:from>
    <xdr:to>
      <xdr:col>9</xdr:col>
      <xdr:colOff>571499</xdr:colOff>
      <xdr:row>36</xdr:row>
      <xdr:rowOff>183356</xdr:rowOff>
    </xdr:to>
    <xdr:graphicFrame macro="">
      <xdr:nvGraphicFramePr>
        <xdr:cNvPr id="18" name="Chart 17">
          <a:extLst>
            <a:ext uri="{FF2B5EF4-FFF2-40B4-BE49-F238E27FC236}">
              <a16:creationId xmlns:a16="http://schemas.microsoft.com/office/drawing/2014/main" id="{550FCF78-A146-4E5E-A794-E8962889F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571500</xdr:colOff>
      <xdr:row>22</xdr:row>
      <xdr:rowOff>107157</xdr:rowOff>
    </xdr:from>
    <xdr:to>
      <xdr:col>14</xdr:col>
      <xdr:colOff>571499</xdr:colOff>
      <xdr:row>36</xdr:row>
      <xdr:rowOff>183357</xdr:rowOff>
    </xdr:to>
    <xdr:graphicFrame macro="">
      <xdr:nvGraphicFramePr>
        <xdr:cNvPr id="21" name="Chart 20">
          <a:extLst>
            <a:ext uri="{FF2B5EF4-FFF2-40B4-BE49-F238E27FC236}">
              <a16:creationId xmlns:a16="http://schemas.microsoft.com/office/drawing/2014/main" id="{34D10E8A-67A1-4673-B9CB-ECBE4E5AE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571501</xdr:colOff>
      <xdr:row>22</xdr:row>
      <xdr:rowOff>107156</xdr:rowOff>
    </xdr:from>
    <xdr:to>
      <xdr:col>19</xdr:col>
      <xdr:colOff>559593</xdr:colOff>
      <xdr:row>36</xdr:row>
      <xdr:rowOff>183356</xdr:rowOff>
    </xdr:to>
    <xdr:graphicFrame macro="">
      <xdr:nvGraphicFramePr>
        <xdr:cNvPr id="23" name="Chart 22">
          <a:extLst>
            <a:ext uri="{FF2B5EF4-FFF2-40B4-BE49-F238E27FC236}">
              <a16:creationId xmlns:a16="http://schemas.microsoft.com/office/drawing/2014/main" id="{41D3EECA-7045-49FF-95AE-379A8D151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285749</xdr:colOff>
      <xdr:row>11</xdr:row>
      <xdr:rowOff>0</xdr:rowOff>
    </xdr:from>
    <xdr:to>
      <xdr:col>7</xdr:col>
      <xdr:colOff>285748</xdr:colOff>
      <xdr:row>22</xdr:row>
      <xdr:rowOff>111919</xdr:rowOff>
    </xdr:to>
    <xdr:graphicFrame macro="">
      <xdr:nvGraphicFramePr>
        <xdr:cNvPr id="24" name="Chart 23">
          <a:extLst>
            <a:ext uri="{FF2B5EF4-FFF2-40B4-BE49-F238E27FC236}">
              <a16:creationId xmlns:a16="http://schemas.microsoft.com/office/drawing/2014/main" id="{524867B1-CCDF-44BF-8C64-66FBAA9D9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285750</xdr:colOff>
      <xdr:row>11</xdr:row>
      <xdr:rowOff>0</xdr:rowOff>
    </xdr:from>
    <xdr:to>
      <xdr:col>12</xdr:col>
      <xdr:colOff>285748</xdr:colOff>
      <xdr:row>22</xdr:row>
      <xdr:rowOff>111919</xdr:rowOff>
    </xdr:to>
    <xdr:graphicFrame macro="">
      <xdr:nvGraphicFramePr>
        <xdr:cNvPr id="25" name="Chart 24">
          <a:extLst>
            <a:ext uri="{FF2B5EF4-FFF2-40B4-BE49-F238E27FC236}">
              <a16:creationId xmlns:a16="http://schemas.microsoft.com/office/drawing/2014/main" id="{430011A8-EBFB-436D-ACA9-43FF6EF18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152401</xdr:colOff>
      <xdr:row>0</xdr:row>
      <xdr:rowOff>123825</xdr:rowOff>
    </xdr:from>
    <xdr:to>
      <xdr:col>5</xdr:col>
      <xdr:colOff>447675</xdr:colOff>
      <xdr:row>5</xdr:row>
      <xdr:rowOff>124245</xdr:rowOff>
    </xdr:to>
    <xdr:pic>
      <xdr:nvPicPr>
        <xdr:cNvPr id="5" name="Picture 4">
          <a:extLst>
            <a:ext uri="{FF2B5EF4-FFF2-40B4-BE49-F238E27FC236}">
              <a16:creationId xmlns:a16="http://schemas.microsoft.com/office/drawing/2014/main" id="{CDBC43FC-954B-4B33-B7D5-12F77D15B76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2401" y="123825"/>
          <a:ext cx="3324224" cy="952920"/>
        </a:xfrm>
        <a:prstGeom prst="rect">
          <a:avLst/>
        </a:prstGeom>
      </xdr:spPr>
    </xdr:pic>
    <xdr:clientData/>
  </xdr:twoCellAnchor>
  <xdr:oneCellAnchor>
    <xdr:from>
      <xdr:col>0</xdr:col>
      <xdr:colOff>152401</xdr:colOff>
      <xdr:row>72</xdr:row>
      <xdr:rowOff>123825</xdr:rowOff>
    </xdr:from>
    <xdr:ext cx="3324224" cy="952920"/>
    <xdr:pic>
      <xdr:nvPicPr>
        <xdr:cNvPr id="26" name="Picture 25">
          <a:extLst>
            <a:ext uri="{FF2B5EF4-FFF2-40B4-BE49-F238E27FC236}">
              <a16:creationId xmlns:a16="http://schemas.microsoft.com/office/drawing/2014/main" id="{6863641E-0391-456F-9BB2-2D2E1489E823}"/>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2401" y="123825"/>
          <a:ext cx="3324224" cy="9529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0</xdr:row>
      <xdr:rowOff>123825</xdr:rowOff>
    </xdr:from>
    <xdr:to>
      <xdr:col>0</xdr:col>
      <xdr:colOff>3476625</xdr:colOff>
      <xdr:row>5</xdr:row>
      <xdr:rowOff>124245</xdr:rowOff>
    </xdr:to>
    <xdr:pic>
      <xdr:nvPicPr>
        <xdr:cNvPr id="2" name="Picture 1">
          <a:extLst>
            <a:ext uri="{FF2B5EF4-FFF2-40B4-BE49-F238E27FC236}">
              <a16:creationId xmlns:a16="http://schemas.microsoft.com/office/drawing/2014/main" id="{20A3EA1D-00AD-44D8-90A1-9A6BE8D0F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23825"/>
          <a:ext cx="3324224" cy="952920"/>
        </a:xfrm>
        <a:prstGeom prst="rect">
          <a:avLst/>
        </a:prstGeom>
      </xdr:spPr>
    </xdr:pic>
    <xdr:clientData/>
  </xdr:twoCellAnchor>
  <xdr:oneCellAnchor>
    <xdr:from>
      <xdr:col>0</xdr:col>
      <xdr:colOff>152401</xdr:colOff>
      <xdr:row>38</xdr:row>
      <xdr:rowOff>123825</xdr:rowOff>
    </xdr:from>
    <xdr:ext cx="3324224" cy="952920"/>
    <xdr:pic>
      <xdr:nvPicPr>
        <xdr:cNvPr id="4" name="Picture 3">
          <a:extLst>
            <a:ext uri="{FF2B5EF4-FFF2-40B4-BE49-F238E27FC236}">
              <a16:creationId xmlns:a16="http://schemas.microsoft.com/office/drawing/2014/main" id="{C216C395-3CC0-456C-BC86-946BF9557D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23825"/>
          <a:ext cx="3324224" cy="9529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324224" cy="952920"/>
    <xdr:pic>
      <xdr:nvPicPr>
        <xdr:cNvPr id="2" name="Picture 1">
          <a:extLst>
            <a:ext uri="{FF2B5EF4-FFF2-40B4-BE49-F238E27FC236}">
              <a16:creationId xmlns:a16="http://schemas.microsoft.com/office/drawing/2014/main" id="{F55E8B7D-16F9-46A9-9194-87069DB7C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952920"/>
        </a:xfrm>
        <a:prstGeom prst="rect">
          <a:avLst/>
        </a:prstGeom>
      </xdr:spPr>
    </xdr:pic>
    <xdr:clientData/>
  </xdr:oneCellAnchor>
  <xdr:oneCellAnchor>
    <xdr:from>
      <xdr:col>0</xdr:col>
      <xdr:colOff>152401</xdr:colOff>
      <xdr:row>138</xdr:row>
      <xdr:rowOff>123825</xdr:rowOff>
    </xdr:from>
    <xdr:ext cx="3324224" cy="952920"/>
    <xdr:pic>
      <xdr:nvPicPr>
        <xdr:cNvPr id="4" name="Picture 3">
          <a:extLst>
            <a:ext uri="{FF2B5EF4-FFF2-40B4-BE49-F238E27FC236}">
              <a16:creationId xmlns:a16="http://schemas.microsoft.com/office/drawing/2014/main" id="{5EFF0444-9B67-4B50-9CE9-057ABE6AD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23825"/>
          <a:ext cx="3324224" cy="9529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ellemachu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94"/>
  <sheetViews>
    <sheetView showGridLines="0" tabSelected="1" zoomScaleNormal="100" workbookViewId="0">
      <selection activeCell="A79" sqref="A79:Y79"/>
    </sheetView>
  </sheetViews>
  <sheetFormatPr defaultColWidth="0" defaultRowHeight="15" zeroHeight="1" x14ac:dyDescent="0.25"/>
  <cols>
    <col min="1" max="2" width="9.140625" customWidth="1"/>
    <col min="3" max="3" width="8.85546875" bestFit="1" customWidth="1"/>
    <col min="4" max="10" width="9.140625" customWidth="1"/>
    <col min="11" max="11" width="9" customWidth="1"/>
    <col min="12" max="25" width="9.140625" customWidth="1"/>
    <col min="26" max="26" width="8.7109375" hidden="1" customWidth="1"/>
    <col min="27" max="52" width="9.140625" hidden="1" customWidth="1"/>
    <col min="53" max="53" width="7.7109375" hidden="1" customWidth="1"/>
    <col min="54" max="54" width="13" style="49" hidden="1" customWidth="1"/>
    <col min="55" max="55" width="12.5703125" style="49" hidden="1" customWidth="1"/>
    <col min="56" max="61" width="9.140625" style="49" hidden="1" customWidth="1"/>
    <col min="62" max="67" width="0" style="49" hidden="1" customWidth="1"/>
    <col min="68" max="16384" width="9.140625" hidden="1"/>
  </cols>
  <sheetData>
    <row r="1" spans="1:53" x14ac:dyDescent="0.25">
      <c r="A1" s="22"/>
      <c r="B1" s="22"/>
      <c r="C1" s="22"/>
      <c r="D1" s="22"/>
      <c r="E1" s="22"/>
      <c r="F1" s="22"/>
      <c r="G1" s="22"/>
      <c r="H1" s="22"/>
      <c r="I1" s="22"/>
      <c r="J1" s="22"/>
      <c r="K1" s="22"/>
      <c r="L1" s="22"/>
      <c r="M1" s="22"/>
      <c r="N1" s="22"/>
      <c r="O1" s="22"/>
      <c r="P1" s="22"/>
      <c r="Q1" s="22"/>
      <c r="R1" s="22"/>
      <c r="S1" s="22"/>
      <c r="T1" s="22"/>
      <c r="U1" s="22"/>
      <c r="V1" s="22"/>
      <c r="W1" s="22"/>
      <c r="X1" s="22"/>
      <c r="Y1" s="22"/>
    </row>
    <row r="2" spans="1:53" x14ac:dyDescent="0.25">
      <c r="A2" s="22"/>
      <c r="B2" s="22"/>
      <c r="C2" s="22"/>
      <c r="D2" s="22"/>
      <c r="E2" s="22"/>
      <c r="F2" s="22"/>
      <c r="G2" s="22"/>
      <c r="H2" s="22"/>
      <c r="I2" s="22"/>
      <c r="J2" s="22"/>
      <c r="K2" s="22"/>
      <c r="L2" s="22"/>
      <c r="M2" s="22"/>
      <c r="N2" s="22"/>
      <c r="O2" s="22"/>
      <c r="P2" s="22"/>
      <c r="Q2" s="22"/>
      <c r="R2" s="22"/>
      <c r="S2" s="22"/>
      <c r="T2" s="22"/>
      <c r="U2" s="22"/>
      <c r="V2" s="22"/>
      <c r="W2" s="22"/>
      <c r="X2" s="22"/>
      <c r="Y2" s="22"/>
    </row>
    <row r="3" spans="1:53" x14ac:dyDescent="0.25">
      <c r="A3" s="22"/>
      <c r="B3" s="22"/>
      <c r="C3" s="22"/>
      <c r="D3" s="22"/>
      <c r="E3" s="22"/>
      <c r="F3" s="22"/>
      <c r="G3" s="22"/>
      <c r="H3" s="22"/>
      <c r="I3" s="22"/>
      <c r="J3" s="22"/>
      <c r="K3" s="22"/>
      <c r="L3" s="22"/>
      <c r="M3" s="22"/>
      <c r="N3" s="22"/>
      <c r="O3" s="22"/>
      <c r="P3" s="22"/>
      <c r="Q3" s="22"/>
      <c r="R3" s="22"/>
      <c r="S3" s="22"/>
      <c r="T3" s="22"/>
      <c r="U3" s="22"/>
      <c r="V3" s="22"/>
      <c r="W3" s="22"/>
      <c r="X3" s="22"/>
      <c r="Y3" s="22"/>
    </row>
    <row r="4" spans="1:53" x14ac:dyDescent="0.25">
      <c r="A4" s="22"/>
      <c r="B4" s="22"/>
      <c r="C4" s="22"/>
      <c r="D4" s="22"/>
      <c r="E4" s="22"/>
      <c r="F4" s="22"/>
      <c r="G4" s="22"/>
      <c r="H4" s="22"/>
      <c r="I4" s="22"/>
      <c r="J4" s="22"/>
      <c r="K4" s="22"/>
      <c r="L4" s="22"/>
      <c r="M4" s="22"/>
      <c r="N4" s="22"/>
      <c r="O4" s="22"/>
      <c r="P4" s="22"/>
      <c r="Q4" s="22"/>
      <c r="R4" s="22"/>
      <c r="S4" s="22"/>
      <c r="T4" s="22"/>
      <c r="U4" s="22"/>
      <c r="V4" s="22"/>
      <c r="W4" s="22"/>
      <c r="X4" s="22"/>
      <c r="Y4" s="22"/>
    </row>
    <row r="5" spans="1:53" x14ac:dyDescent="0.25">
      <c r="A5" s="22"/>
      <c r="B5" s="22"/>
      <c r="C5" s="22"/>
      <c r="D5" s="22"/>
      <c r="E5" s="22"/>
      <c r="F5" s="22"/>
      <c r="G5" s="22"/>
      <c r="H5" s="22"/>
      <c r="I5" s="22"/>
      <c r="J5" s="22"/>
      <c r="K5" s="22"/>
      <c r="L5" s="22"/>
      <c r="M5" s="22"/>
      <c r="N5" s="22"/>
      <c r="O5" s="22"/>
      <c r="P5" s="22"/>
      <c r="Q5" s="22"/>
      <c r="R5" s="22"/>
      <c r="S5" s="22"/>
      <c r="T5" s="22"/>
      <c r="U5" s="22"/>
      <c r="V5" s="22"/>
      <c r="W5" s="22"/>
      <c r="X5" s="22"/>
      <c r="Y5" s="22"/>
    </row>
    <row r="6" spans="1:53" x14ac:dyDescent="0.25">
      <c r="A6" s="22"/>
      <c r="B6" s="22"/>
      <c r="C6" s="22"/>
      <c r="D6" s="22"/>
      <c r="E6" s="22"/>
      <c r="F6" s="22"/>
      <c r="G6" s="22"/>
      <c r="H6" s="22"/>
      <c r="I6" s="22"/>
      <c r="J6" s="22"/>
      <c r="K6" s="22"/>
      <c r="L6" s="22"/>
      <c r="M6" s="22"/>
      <c r="N6" s="22"/>
      <c r="O6" s="22"/>
      <c r="P6" s="22"/>
      <c r="Q6" s="22"/>
      <c r="R6" s="22"/>
      <c r="S6" s="22"/>
      <c r="T6" s="22"/>
      <c r="U6" s="22"/>
      <c r="V6" s="22"/>
      <c r="W6" s="22"/>
      <c r="X6" s="22"/>
      <c r="Y6" s="22"/>
    </row>
    <row r="7" spans="1:53" x14ac:dyDescent="0.25">
      <c r="A7" s="22"/>
      <c r="B7" s="22"/>
      <c r="C7" s="22"/>
      <c r="D7" s="22"/>
      <c r="E7" s="22"/>
      <c r="F7" s="22"/>
      <c r="G7" s="22"/>
      <c r="H7" s="22"/>
      <c r="I7" s="22"/>
      <c r="J7" s="22"/>
      <c r="K7" s="22"/>
      <c r="L7" s="22"/>
      <c r="M7" s="22"/>
      <c r="N7" s="22"/>
      <c r="O7" s="22"/>
      <c r="P7" s="22"/>
      <c r="Q7" s="22"/>
      <c r="R7" s="22"/>
      <c r="S7" s="22"/>
      <c r="T7" s="22"/>
      <c r="U7" s="22"/>
      <c r="V7" s="22"/>
      <c r="W7" s="22"/>
      <c r="X7" s="22"/>
      <c r="Y7" s="22"/>
      <c r="BA7" s="48"/>
    </row>
    <row r="8" spans="1:53" ht="26.25" x14ac:dyDescent="0.4">
      <c r="A8" s="58" t="s">
        <v>309</v>
      </c>
      <c r="B8" s="58"/>
      <c r="C8" s="58"/>
      <c r="D8" s="58"/>
      <c r="E8" s="58"/>
      <c r="F8" s="58"/>
      <c r="G8" s="58"/>
      <c r="H8" s="58"/>
      <c r="I8" s="58"/>
      <c r="J8" s="58"/>
      <c r="K8" s="58"/>
      <c r="L8" s="58"/>
      <c r="M8" s="58"/>
      <c r="N8" s="58"/>
      <c r="O8" s="58"/>
      <c r="P8" s="58"/>
      <c r="Q8" s="58"/>
      <c r="R8" s="58"/>
      <c r="S8" s="58"/>
      <c r="T8" s="58"/>
      <c r="U8" s="58"/>
      <c r="V8" s="58"/>
      <c r="W8" s="58"/>
      <c r="X8" s="58"/>
      <c r="Y8" s="58"/>
      <c r="BA8" s="48" t="s">
        <v>18</v>
      </c>
    </row>
    <row r="9" spans="1:53" x14ac:dyDescent="0.25">
      <c r="A9" s="56" t="s">
        <v>321</v>
      </c>
      <c r="B9" s="56"/>
      <c r="C9" s="56"/>
      <c r="D9" s="56"/>
      <c r="E9" s="56"/>
      <c r="F9" s="56"/>
      <c r="G9" s="56"/>
      <c r="H9" s="56"/>
      <c r="I9" s="56"/>
      <c r="J9" s="56"/>
      <c r="K9" s="56"/>
      <c r="L9" s="56"/>
      <c r="M9" s="56"/>
      <c r="N9" s="56"/>
      <c r="O9" s="56"/>
      <c r="P9" s="56"/>
      <c r="Q9" s="56"/>
      <c r="R9" s="56"/>
      <c r="S9" s="56"/>
      <c r="T9" s="56"/>
      <c r="U9" s="56"/>
      <c r="V9" s="56"/>
      <c r="W9" s="56"/>
      <c r="X9" s="56"/>
      <c r="Y9" s="56"/>
      <c r="BA9" s="48" t="s">
        <v>16</v>
      </c>
    </row>
    <row r="10" spans="1:53" x14ac:dyDescent="0.2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BA10" s="48" t="s">
        <v>15</v>
      </c>
    </row>
    <row r="11" spans="1:53" x14ac:dyDescent="0.2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BA11" s="48" t="s">
        <v>17</v>
      </c>
    </row>
    <row r="12" spans="1:53" ht="23.25" x14ac:dyDescent="0.25">
      <c r="A12" s="21"/>
      <c r="B12" s="21"/>
      <c r="C12" s="21"/>
      <c r="D12" s="21"/>
      <c r="E12" s="21"/>
      <c r="F12" s="21"/>
      <c r="G12" s="21"/>
      <c r="H12" s="21"/>
      <c r="I12" s="50" t="s">
        <v>9</v>
      </c>
      <c r="J12" s="50" t="s">
        <v>10</v>
      </c>
      <c r="K12" s="50" t="s">
        <v>11</v>
      </c>
      <c r="L12" s="50" t="s">
        <v>12</v>
      </c>
      <c r="M12" s="50" t="s">
        <v>13</v>
      </c>
      <c r="N12" s="50" t="s">
        <v>193</v>
      </c>
      <c r="O12" s="50"/>
      <c r="P12" s="50"/>
      <c r="Q12" s="21"/>
      <c r="R12" s="21"/>
      <c r="S12" s="21"/>
      <c r="T12" s="21"/>
      <c r="U12" s="21"/>
      <c r="V12" s="21"/>
      <c r="W12" s="21"/>
      <c r="X12" s="21"/>
      <c r="Y12" s="21"/>
      <c r="BA12" s="48"/>
    </row>
    <row r="13" spans="1:53" ht="23.25" x14ac:dyDescent="0.25">
      <c r="A13" s="21"/>
      <c r="B13" s="21"/>
      <c r="C13" s="21"/>
      <c r="D13" s="21"/>
      <c r="E13" s="21"/>
      <c r="F13" s="21"/>
      <c r="G13" s="21"/>
      <c r="H13" s="21"/>
      <c r="I13" s="50">
        <f>COUNTIF(Assessment!G:G, Values!A10)</f>
        <v>83</v>
      </c>
      <c r="J13" s="50">
        <f>COUNTIF(Assessment!H:H, Values!A10)</f>
        <v>32</v>
      </c>
      <c r="K13" s="50">
        <f>COUNTIF(Assessment!I:I, Values!A10)</f>
        <v>99</v>
      </c>
      <c r="L13" s="50">
        <f>COUNTIF(Assessment!J:J, Values!A10)</f>
        <v>99</v>
      </c>
      <c r="M13" s="50">
        <f>COUNTIF(Assessment!K:K, Values!A10)</f>
        <v>104</v>
      </c>
      <c r="N13" s="50">
        <f>SUM(I13:M13)</f>
        <v>417</v>
      </c>
      <c r="O13" s="50"/>
      <c r="P13" s="50"/>
      <c r="Q13" s="21"/>
      <c r="R13" s="21"/>
      <c r="S13" s="21"/>
      <c r="T13" s="21"/>
      <c r="U13" s="21"/>
      <c r="V13" s="21"/>
      <c r="W13" s="21"/>
      <c r="X13" s="21"/>
      <c r="Y13" s="21"/>
      <c r="BA13" s="48"/>
    </row>
    <row r="14" spans="1:53" ht="23.25" x14ac:dyDescent="0.25">
      <c r="A14" s="21"/>
      <c r="B14" s="21"/>
      <c r="C14" s="21"/>
      <c r="D14" s="21"/>
      <c r="E14" s="21"/>
      <c r="F14" s="21"/>
      <c r="G14" s="21"/>
      <c r="H14" s="21"/>
      <c r="I14" s="50">
        <f>COUNTIF(Assessment!G:G, Values!A11)</f>
        <v>29</v>
      </c>
      <c r="J14" s="50">
        <f>COUNTIF(Assessment!H:H, Values!A11)</f>
        <v>80</v>
      </c>
      <c r="K14" s="50">
        <f>COUNTIF(Assessment!I:I, Values!A11)</f>
        <v>13</v>
      </c>
      <c r="L14" s="50">
        <f>COUNTIF(Assessment!J:J, Values!A11)</f>
        <v>13</v>
      </c>
      <c r="M14" s="50">
        <f>COUNTIF(Assessment!K:K, Values!A11)</f>
        <v>8</v>
      </c>
      <c r="N14" s="50">
        <f t="shared" ref="N14:N16" si="0">SUM(I14:M14)</f>
        <v>143</v>
      </c>
      <c r="O14" s="50"/>
      <c r="P14" s="50"/>
      <c r="Q14" s="21"/>
      <c r="R14" s="21"/>
      <c r="S14" s="21"/>
      <c r="T14" s="21"/>
      <c r="U14" s="21"/>
      <c r="V14" s="21"/>
      <c r="W14" s="21"/>
      <c r="X14" s="21"/>
      <c r="Y14" s="21"/>
      <c r="BA14" s="48"/>
    </row>
    <row r="15" spans="1:53" x14ac:dyDescent="0.25">
      <c r="A15" s="22"/>
      <c r="B15" s="22"/>
      <c r="C15" s="22"/>
      <c r="D15" s="22"/>
      <c r="E15" s="22"/>
      <c r="F15" s="22"/>
      <c r="G15" s="22"/>
      <c r="H15" s="22"/>
      <c r="I15" s="50">
        <f>COUNTIF(Assessment!G:G, Values!A12)</f>
        <v>0</v>
      </c>
      <c r="J15" s="50">
        <f>COUNTIF(Assessment!H:H, Values!A12)</f>
        <v>0</v>
      </c>
      <c r="K15" s="50">
        <f>COUNTIF(Assessment!I:I, Values!A12)</f>
        <v>0</v>
      </c>
      <c r="L15" s="50">
        <f>COUNTIF(Assessment!J:J, Values!A12)</f>
        <v>0</v>
      </c>
      <c r="M15" s="50">
        <f>COUNTIF(Assessment!K:K, Values!A12)</f>
        <v>0</v>
      </c>
      <c r="N15" s="50">
        <f t="shared" si="0"/>
        <v>0</v>
      </c>
      <c r="O15" s="50"/>
      <c r="P15" s="50"/>
      <c r="Q15" s="22"/>
      <c r="R15" s="22"/>
      <c r="S15" s="22"/>
      <c r="T15" s="22"/>
      <c r="U15" s="22"/>
      <c r="V15" s="22"/>
      <c r="W15" s="22"/>
      <c r="X15" s="22"/>
      <c r="Y15" s="22"/>
      <c r="BA15" s="48"/>
    </row>
    <row r="16" spans="1:53" x14ac:dyDescent="0.25">
      <c r="A16" s="22"/>
      <c r="B16" s="22"/>
      <c r="C16" s="22"/>
      <c r="D16" s="22"/>
      <c r="E16" s="22"/>
      <c r="F16" s="22"/>
      <c r="G16" s="22"/>
      <c r="H16" s="22"/>
      <c r="I16" s="50">
        <f>COUNTIF(Assessment!G:G, Values!A13)</f>
        <v>0</v>
      </c>
      <c r="J16" s="50">
        <f>COUNTIF(Assessment!H:H, Values!A13)</f>
        <v>0</v>
      </c>
      <c r="K16" s="50">
        <f>COUNTIF(Assessment!I:I, Values!A13)</f>
        <v>0</v>
      </c>
      <c r="L16" s="50">
        <f>COUNTIF(Assessment!J:J, Values!A13)</f>
        <v>0</v>
      </c>
      <c r="M16" s="50">
        <f>COUNTIF(Assessment!K:K, Values!A13)</f>
        <v>0</v>
      </c>
      <c r="N16" s="50">
        <f t="shared" si="0"/>
        <v>0</v>
      </c>
      <c r="O16" s="50"/>
      <c r="P16" s="50"/>
      <c r="Q16" s="22"/>
      <c r="R16" s="22"/>
      <c r="S16" s="22"/>
      <c r="T16" s="22"/>
      <c r="U16" s="22"/>
      <c r="V16" s="22"/>
      <c r="W16" s="22"/>
      <c r="X16" s="22"/>
      <c r="Y16" s="22"/>
      <c r="BA16" s="48"/>
    </row>
    <row r="17" spans="1:53" x14ac:dyDescent="0.25">
      <c r="A17" s="22"/>
      <c r="B17" s="22"/>
      <c r="C17" s="22"/>
      <c r="D17" s="22"/>
      <c r="E17" s="22"/>
      <c r="F17" s="22"/>
      <c r="G17" s="22"/>
      <c r="H17" s="22"/>
      <c r="I17" s="50" t="str">
        <f>Values!A17</f>
        <v>Physical</v>
      </c>
      <c r="J17" s="50" t="str">
        <f>Values!A18</f>
        <v>Procedural</v>
      </c>
      <c r="K17" s="50" t="str">
        <f>Values!A19</f>
        <v>Personnel</v>
      </c>
      <c r="L17" s="50" t="str">
        <f>Values!A20</f>
        <v>Technical</v>
      </c>
      <c r="M17" s="50" t="s">
        <v>193</v>
      </c>
      <c r="N17" s="50"/>
      <c r="O17" s="50"/>
      <c r="P17" s="50"/>
      <c r="Q17" s="22"/>
      <c r="R17" s="22"/>
      <c r="S17" s="22"/>
      <c r="T17" s="22"/>
      <c r="U17" s="22"/>
      <c r="V17" s="22"/>
      <c r="W17" s="22"/>
      <c r="X17" s="22"/>
      <c r="Y17" s="22"/>
      <c r="BA17" s="48" t="s">
        <v>18</v>
      </c>
    </row>
    <row r="18" spans="1:53" x14ac:dyDescent="0.25">
      <c r="A18" s="22"/>
      <c r="B18" s="22"/>
      <c r="C18" s="22"/>
      <c r="D18" s="22"/>
      <c r="E18" s="22"/>
      <c r="F18" s="22"/>
      <c r="G18" s="22"/>
      <c r="H18" s="22"/>
      <c r="I18" s="50">
        <f>COUNTIFS(Assessment!B:B, "=Physical",Assessment!E:E,"=N/A")</f>
        <v>0</v>
      </c>
      <c r="J18" s="50">
        <f>COUNTIFS(Assessment!B:B, "=Procedural",Assessment!E:E,"=N/A")</f>
        <v>0</v>
      </c>
      <c r="K18" s="50">
        <f>COUNTIFS(Assessment!B:B, "=Personnel",Assessment!E:E,"=N/A")</f>
        <v>0</v>
      </c>
      <c r="L18" s="50">
        <f>COUNTIFS(Assessment!B:B, "=Technical",Assessment!E:E,"=N/A")</f>
        <v>0</v>
      </c>
      <c r="M18" s="50">
        <f>SUM(I18:L18)</f>
        <v>0</v>
      </c>
      <c r="N18" s="50"/>
      <c r="O18" s="50"/>
      <c r="P18" s="50"/>
      <c r="Q18" s="22"/>
      <c r="R18" s="22"/>
      <c r="S18" s="22"/>
      <c r="T18" s="22"/>
      <c r="U18" s="22"/>
      <c r="V18" s="22"/>
      <c r="W18" s="22"/>
      <c r="X18" s="22"/>
      <c r="Y18" s="22"/>
      <c r="BA18" s="48" t="s">
        <v>17</v>
      </c>
    </row>
    <row r="19" spans="1:53" x14ac:dyDescent="0.25">
      <c r="A19" s="22"/>
      <c r="B19" s="22"/>
      <c r="C19" s="22"/>
      <c r="D19" s="22"/>
      <c r="E19" s="22"/>
      <c r="F19" s="22"/>
      <c r="G19" s="22"/>
      <c r="H19" s="22"/>
      <c r="I19" s="50">
        <f>COUNTIFS(Assessment!B:B, "=Physical",Assessment!E:E,"=Full")</f>
        <v>0</v>
      </c>
      <c r="J19" s="50">
        <f>COUNTIFS(Assessment!B:B, "=Procedural",Assessment!E:E,"=Full")</f>
        <v>0</v>
      </c>
      <c r="K19" s="50">
        <f>COUNTIFS(Assessment!B:B, "=Personnel",Assessment!E:E,"=Full")</f>
        <v>0</v>
      </c>
      <c r="L19" s="50">
        <f>COUNTIFS(Assessment!B:B, "=Technical",Assessment!E:E,"=Full")</f>
        <v>0</v>
      </c>
      <c r="M19" s="50">
        <f t="shared" ref="M19:M21" si="1">SUM(I19:L19)</f>
        <v>0</v>
      </c>
      <c r="N19" s="50"/>
      <c r="O19" s="50"/>
      <c r="P19" s="50"/>
      <c r="Q19" s="22"/>
      <c r="R19" s="22"/>
      <c r="S19" s="22"/>
      <c r="T19" s="22"/>
      <c r="U19" s="22"/>
      <c r="V19" s="22"/>
      <c r="W19" s="22"/>
      <c r="X19" s="22"/>
      <c r="Y19" s="22"/>
      <c r="BA19" s="48" t="s">
        <v>16</v>
      </c>
    </row>
    <row r="20" spans="1:53" x14ac:dyDescent="0.25">
      <c r="A20" s="22"/>
      <c r="B20" s="22"/>
      <c r="C20" s="22"/>
      <c r="D20" s="22"/>
      <c r="E20" s="22"/>
      <c r="F20" s="22"/>
      <c r="G20" s="22"/>
      <c r="H20" s="22"/>
      <c r="I20" s="50">
        <f>COUNTIFS(Assessment!B:B, "=Physical",Assessment!E:E,"=None")</f>
        <v>7</v>
      </c>
      <c r="J20" s="50">
        <f>COUNTIFS(Assessment!B:B, "=Procedural",Assessment!E:E,"=None")</f>
        <v>33</v>
      </c>
      <c r="K20" s="50">
        <f>COUNTIFS(Assessment!B:B, "=Personnel",Assessment!E:E,"=None")</f>
        <v>12</v>
      </c>
      <c r="L20" s="50">
        <f>COUNTIFS(Assessment!B:B, "=Technical",Assessment!E:E,"=None")</f>
        <v>60</v>
      </c>
      <c r="M20" s="50">
        <f t="shared" si="1"/>
        <v>112</v>
      </c>
      <c r="N20" s="50"/>
      <c r="O20" s="50"/>
      <c r="P20" s="50"/>
      <c r="Q20" s="22"/>
      <c r="R20" s="22"/>
      <c r="S20" s="22"/>
      <c r="T20" s="22"/>
      <c r="U20" s="22"/>
      <c r="V20" s="22"/>
      <c r="W20" s="22"/>
      <c r="X20" s="22"/>
      <c r="Y20" s="22"/>
      <c r="BA20" s="48" t="s">
        <v>15</v>
      </c>
    </row>
    <row r="21" spans="1:53" x14ac:dyDescent="0.25">
      <c r="A21" s="22"/>
      <c r="B21" s="22"/>
      <c r="C21" s="22"/>
      <c r="D21" s="22"/>
      <c r="E21" s="22"/>
      <c r="F21" s="22"/>
      <c r="G21" s="22"/>
      <c r="H21" s="22"/>
      <c r="I21" s="50">
        <f>COUNTIFS(Assessment!B:B, "=Physical",Assessment!E:E,"=Partial")</f>
        <v>0</v>
      </c>
      <c r="J21" s="50">
        <f>COUNTIFS(Assessment!B:B, "=Procedural",Assessment!E:E,"=Partial")</f>
        <v>0</v>
      </c>
      <c r="K21" s="50">
        <f>COUNTIFS(Assessment!B:B, "=Personnel",Assessment!E:E,"=Partial")</f>
        <v>0</v>
      </c>
      <c r="L21" s="50">
        <f>COUNTIFS(Assessment!B:B, "=Technical",Assessment!E:E,"=Partial")</f>
        <v>0</v>
      </c>
      <c r="M21" s="50">
        <f t="shared" si="1"/>
        <v>0</v>
      </c>
      <c r="N21" s="50"/>
      <c r="O21" s="50"/>
      <c r="P21" s="50"/>
      <c r="Q21" s="22"/>
      <c r="R21" s="22"/>
      <c r="S21" s="22"/>
      <c r="T21" s="22"/>
      <c r="U21" s="22"/>
      <c r="V21" s="22"/>
      <c r="W21" s="22"/>
      <c r="X21" s="22"/>
      <c r="Y21" s="22"/>
      <c r="BA21" s="48"/>
    </row>
    <row r="22" spans="1:53" x14ac:dyDescent="0.25">
      <c r="A22" s="22"/>
      <c r="B22" s="22"/>
      <c r="C22" s="22"/>
      <c r="D22" s="22"/>
      <c r="E22" s="22"/>
      <c r="F22" s="22"/>
      <c r="G22" s="22"/>
      <c r="H22" s="22"/>
      <c r="I22" s="50" t="str">
        <f>Values!A29</f>
        <v>SOC</v>
      </c>
      <c r="J22" s="50" t="str">
        <f>Values!A30</f>
        <v>NOC</v>
      </c>
      <c r="K22" s="50" t="str">
        <f>Values!A31</f>
        <v>Policy</v>
      </c>
      <c r="L22" s="50" t="str">
        <f>Values!A32</f>
        <v>Training</v>
      </c>
      <c r="M22" s="50" t="str">
        <f>Values!A33</f>
        <v>Collaboration</v>
      </c>
      <c r="N22" s="50" t="str">
        <f>Values!A34</f>
        <v>Operations</v>
      </c>
      <c r="O22" s="50" t="str">
        <f>Values!A35</f>
        <v>Infrastructure</v>
      </c>
      <c r="P22" s="50"/>
      <c r="Q22" s="22"/>
      <c r="R22" s="22"/>
      <c r="S22" s="22"/>
      <c r="T22" s="22"/>
      <c r="U22" s="22"/>
      <c r="V22" s="22"/>
      <c r="W22" s="22"/>
      <c r="X22" s="22"/>
      <c r="Y22" s="22"/>
      <c r="BA22" s="48"/>
    </row>
    <row r="23" spans="1:53" x14ac:dyDescent="0.25">
      <c r="A23" s="22"/>
      <c r="B23" s="22"/>
      <c r="C23" s="22"/>
      <c r="D23" s="22"/>
      <c r="E23" s="22"/>
      <c r="F23" s="22"/>
      <c r="G23" s="22"/>
      <c r="H23" s="22"/>
      <c r="I23" s="50">
        <f>COUNTIFS(Assessment!C:C,"=SOC",Assessment!E:E,"=N/A")</f>
        <v>0</v>
      </c>
      <c r="J23" s="50">
        <f>COUNTIFS(Assessment!C:C,"=NOC",Assessment!E:E,"=N/A")</f>
        <v>0</v>
      </c>
      <c r="K23" s="50">
        <f>COUNTIFS(Assessment!C:C,"=Policy",Assessment!E:E,"=N/A")</f>
        <v>0</v>
      </c>
      <c r="L23" s="50">
        <f>COUNTIFS(Assessment!C:C,"=Training",Assessment!E:E,"=N/A")</f>
        <v>0</v>
      </c>
      <c r="M23" s="50">
        <f>COUNTIFS(Assessment!C:C,"=Collaboration",Assessment!E:E,"=N/A")</f>
        <v>0</v>
      </c>
      <c r="N23" s="50">
        <f>COUNTIFS(Assessment!C:C,"=Operations",Assessment!E:E,"=N/A")</f>
        <v>0</v>
      </c>
      <c r="O23" s="50">
        <f>COUNTIFS(Assessment!C:C,"=Infrastructure",Assessment!E:E,"=N/A")</f>
        <v>0</v>
      </c>
      <c r="P23" s="50"/>
      <c r="Q23" s="22"/>
      <c r="R23" s="22"/>
      <c r="S23" s="22"/>
      <c r="T23" s="22"/>
      <c r="U23" s="22"/>
      <c r="V23" s="22"/>
      <c r="W23" s="22"/>
      <c r="X23" s="22"/>
      <c r="Y23" s="22"/>
      <c r="BA23" s="48"/>
    </row>
    <row r="24" spans="1:53" x14ac:dyDescent="0.25">
      <c r="A24" s="22"/>
      <c r="B24" s="22"/>
      <c r="C24" s="22"/>
      <c r="D24" s="22"/>
      <c r="E24" s="22"/>
      <c r="F24" s="22"/>
      <c r="G24" s="22"/>
      <c r="H24" s="22"/>
      <c r="I24" s="50">
        <f>COUNTIFS(Assessment!C:C,"=SOC",Assessment!E:E,"=Full")</f>
        <v>0</v>
      </c>
      <c r="J24" s="50">
        <f>COUNTIFS(Assessment!C:C,"=NOC",Assessment!E:E,"=Full")</f>
        <v>0</v>
      </c>
      <c r="K24" s="50">
        <f>COUNTIFS(Assessment!C:C,"=Policy",Assessment!E:E,"=Full")</f>
        <v>0</v>
      </c>
      <c r="L24" s="50">
        <f>COUNTIFS(Assessment!C:C,"=Training",Assessment!E:E,"=Full")</f>
        <v>0</v>
      </c>
      <c r="M24" s="50">
        <f>COUNTIFS(Assessment!C:C,"=Collaboration",Assessment!E:E,"=Full")</f>
        <v>0</v>
      </c>
      <c r="N24" s="50">
        <f>COUNTIFS(Assessment!C:C,"=Operations",Assessment!E:E,"=Full")</f>
        <v>0</v>
      </c>
      <c r="O24" s="50">
        <f>COUNTIFS(Assessment!C:C,"=Infrastructure",Assessment!E:E,"=Full")</f>
        <v>0</v>
      </c>
      <c r="P24" s="50"/>
      <c r="Q24" s="22"/>
      <c r="R24" s="22"/>
      <c r="S24" s="22"/>
      <c r="T24" s="22"/>
      <c r="U24" s="22"/>
      <c r="V24" s="22"/>
      <c r="W24" s="22"/>
      <c r="X24" s="22"/>
      <c r="Y24" s="22"/>
      <c r="BA24" s="48"/>
    </row>
    <row r="25" spans="1:53" x14ac:dyDescent="0.25">
      <c r="A25" s="22"/>
      <c r="B25" s="22"/>
      <c r="C25" s="22"/>
      <c r="D25" s="22"/>
      <c r="E25" s="22"/>
      <c r="F25" s="22"/>
      <c r="G25" s="22"/>
      <c r="H25" s="22"/>
      <c r="I25" s="50">
        <f>COUNTIFS(Assessment!C:C,"=SOC",Assessment!E:E,"=None")</f>
        <v>21</v>
      </c>
      <c r="J25" s="50">
        <f>COUNTIFS(Assessment!C:C,"=NOC",Assessment!E:E,"=None")</f>
        <v>9</v>
      </c>
      <c r="K25" s="50">
        <f>COUNTIFS(Assessment!C:C,"=Policy",Assessment!E:E,"=None")</f>
        <v>18</v>
      </c>
      <c r="L25" s="50">
        <f>COUNTIFS(Assessment!C:C,"=Training",Assessment!E:E,"=None")</f>
        <v>13</v>
      </c>
      <c r="M25" s="50">
        <f>COUNTIFS(Assessment!C:C,"=Collaboration",Assessment!E:E,"=None")</f>
        <v>7</v>
      </c>
      <c r="N25" s="50">
        <f>COUNTIFS(Assessment!C:C,"=Operations",Assessment!E:E,"=None")</f>
        <v>31</v>
      </c>
      <c r="O25" s="50">
        <f>COUNTIFS(Assessment!C:C,"=Infrastructure",Assessment!E:E,"=None")</f>
        <v>13</v>
      </c>
      <c r="P25" s="50"/>
      <c r="Q25" s="22"/>
      <c r="R25" s="22"/>
      <c r="S25" s="22"/>
      <c r="T25" s="22"/>
      <c r="U25" s="22"/>
      <c r="V25" s="22"/>
      <c r="W25" s="22"/>
      <c r="X25" s="22"/>
      <c r="Y25" s="22"/>
      <c r="BA25" s="48"/>
    </row>
    <row r="26" spans="1:53" x14ac:dyDescent="0.25">
      <c r="A26" s="22"/>
      <c r="B26" s="22"/>
      <c r="C26" s="22"/>
      <c r="D26" s="22"/>
      <c r="E26" s="22"/>
      <c r="F26" s="22"/>
      <c r="G26" s="22"/>
      <c r="H26" s="22"/>
      <c r="I26" s="50">
        <f>COUNTIFS(Assessment!C:C,"=SOC",Assessment!E:E,"=Partial")</f>
        <v>0</v>
      </c>
      <c r="J26" s="50">
        <f>COUNTIFS(Assessment!C:C,"=NOC",Assessment!E:E,"=Partial")</f>
        <v>0</v>
      </c>
      <c r="K26" s="50">
        <f>COUNTIFS(Assessment!C:C,"=Policy",Assessment!E:E,"=Partial")</f>
        <v>0</v>
      </c>
      <c r="L26" s="50">
        <f>COUNTIFS(Assessment!C:C,"=Training",Assessment!E:E,"=Partial")</f>
        <v>0</v>
      </c>
      <c r="M26" s="50">
        <f>COUNTIFS(Assessment!C:C,"=Collaboration",Assessment!E:E,"=Partial")</f>
        <v>0</v>
      </c>
      <c r="N26" s="50">
        <f>COUNTIFS(Assessment!C:C,"=Operations",Assessment!E:E,"=Partial")</f>
        <v>0</v>
      </c>
      <c r="O26" s="50">
        <f>COUNTIFS(Assessment!C:C,"=Infrastructure",Assessment!E:E,"=Partial")</f>
        <v>0</v>
      </c>
      <c r="P26" s="50"/>
      <c r="Q26" s="22"/>
      <c r="R26" s="22"/>
      <c r="S26" s="22"/>
      <c r="T26" s="22"/>
      <c r="U26" s="22"/>
      <c r="V26" s="22"/>
      <c r="W26" s="22"/>
      <c r="X26" s="22"/>
      <c r="Y26" s="22"/>
      <c r="BA26" s="48"/>
    </row>
    <row r="27" spans="1:53"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BA27" s="48"/>
    </row>
    <row r="28" spans="1:53"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BA28" s="48"/>
    </row>
    <row r="29" spans="1:53"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BA29" s="48"/>
    </row>
    <row r="30" spans="1:53"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BA30" s="48"/>
    </row>
    <row r="31" spans="1:53"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BA31" s="48" t="s">
        <v>18</v>
      </c>
    </row>
    <row r="32" spans="1:53"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BA32" s="48" t="s">
        <v>17</v>
      </c>
    </row>
    <row r="33" spans="1:53"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BA33" s="48" t="s">
        <v>16</v>
      </c>
    </row>
    <row r="34" spans="1:53"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BA34" s="48" t="s">
        <v>15</v>
      </c>
    </row>
    <row r="35" spans="1:53"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53"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53"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53" ht="15" customHeight="1" x14ac:dyDescent="0.25">
      <c r="A38" s="56" t="s">
        <v>320</v>
      </c>
      <c r="B38" s="56"/>
      <c r="C38" s="56"/>
      <c r="D38" s="56"/>
      <c r="E38" s="56"/>
      <c r="F38" s="56"/>
      <c r="G38" s="56"/>
      <c r="H38" s="56"/>
      <c r="I38" s="56"/>
      <c r="J38" s="56"/>
      <c r="K38" s="56"/>
      <c r="L38" s="56"/>
      <c r="M38" s="56"/>
      <c r="N38" s="56"/>
      <c r="O38" s="56"/>
      <c r="P38" s="56"/>
      <c r="Q38" s="56"/>
      <c r="R38" s="56"/>
      <c r="S38" s="56"/>
      <c r="T38" s="56"/>
      <c r="U38" s="56"/>
      <c r="V38" s="56"/>
      <c r="W38" s="56"/>
      <c r="X38" s="56"/>
      <c r="Y38" s="56"/>
    </row>
    <row r="39" spans="1:53" ht="15" customHeight="1"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c r="Y39" s="56"/>
    </row>
    <row r="40" spans="1:53" ht="18" customHeight="1"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17"/>
      <c r="AA40" s="18"/>
      <c r="AB40" s="11"/>
      <c r="AC40" s="11"/>
      <c r="AD40" s="11"/>
    </row>
    <row r="41" spans="1:53" ht="18" x14ac:dyDescent="0.25">
      <c r="A41" s="22"/>
      <c r="B41" s="22"/>
      <c r="C41" s="22"/>
      <c r="D41" s="22"/>
      <c r="E41" s="22"/>
      <c r="F41" s="22"/>
      <c r="G41" s="22"/>
      <c r="H41" s="22"/>
      <c r="I41" s="22"/>
      <c r="J41" s="22"/>
      <c r="K41" s="22"/>
      <c r="L41" s="22"/>
      <c r="M41" s="22"/>
      <c r="N41" s="22"/>
      <c r="O41" s="22"/>
      <c r="P41" s="22"/>
      <c r="Q41" s="22"/>
      <c r="R41" s="22"/>
      <c r="S41" s="22"/>
      <c r="T41" s="22"/>
      <c r="U41" s="22"/>
      <c r="V41" s="23"/>
      <c r="W41" s="24"/>
      <c r="X41" s="24"/>
      <c r="Y41" s="24"/>
      <c r="Z41" s="17"/>
      <c r="AA41" s="18"/>
      <c r="AB41" s="18"/>
      <c r="AC41" s="18"/>
      <c r="AD41" s="18"/>
    </row>
    <row r="42" spans="1:53" ht="18" x14ac:dyDescent="0.25">
      <c r="A42" s="22"/>
      <c r="B42" s="22"/>
      <c r="C42" s="22"/>
      <c r="D42" s="22"/>
      <c r="E42" s="22"/>
      <c r="F42" s="22"/>
      <c r="G42" s="22"/>
      <c r="H42" s="22"/>
      <c r="I42" s="22"/>
      <c r="J42" s="22"/>
      <c r="K42" s="22"/>
      <c r="L42" s="22"/>
      <c r="M42" s="22"/>
      <c r="N42" s="22"/>
      <c r="O42" s="22"/>
      <c r="P42" s="22"/>
      <c r="Q42" s="22"/>
      <c r="R42" s="22"/>
      <c r="S42" s="22"/>
      <c r="T42" s="22"/>
      <c r="U42" s="22"/>
      <c r="V42" s="23"/>
      <c r="W42" s="24"/>
      <c r="X42" s="24"/>
      <c r="Y42" s="24"/>
      <c r="Z42" s="17"/>
      <c r="AA42" s="18"/>
      <c r="AB42" s="18"/>
      <c r="AC42" s="18"/>
      <c r="AD42" s="18"/>
    </row>
    <row r="43" spans="1:53" ht="18" x14ac:dyDescent="0.25">
      <c r="A43" s="22"/>
      <c r="B43" s="22"/>
      <c r="C43" s="22"/>
      <c r="D43" s="22"/>
      <c r="E43" s="22"/>
      <c r="F43" s="22"/>
      <c r="G43" s="22"/>
      <c r="H43" s="22"/>
      <c r="I43" s="22"/>
      <c r="J43" s="22"/>
      <c r="K43" s="22"/>
      <c r="L43" s="22"/>
      <c r="M43" s="22"/>
      <c r="N43" s="22"/>
      <c r="O43" s="22"/>
      <c r="P43" s="22"/>
      <c r="Q43" s="22"/>
      <c r="R43" s="22"/>
      <c r="S43" s="22"/>
      <c r="T43" s="22"/>
      <c r="U43" s="22"/>
      <c r="V43" s="23"/>
      <c r="W43" s="24"/>
      <c r="X43" s="24"/>
      <c r="Y43" s="24"/>
      <c r="Z43" s="17"/>
      <c r="AA43" s="19"/>
      <c r="AB43" s="19"/>
      <c r="AC43" s="19"/>
      <c r="AD43" s="19"/>
    </row>
    <row r="44" spans="1:53" ht="18" x14ac:dyDescent="0.25">
      <c r="A44" s="22"/>
      <c r="B44" s="22"/>
      <c r="C44" s="22"/>
      <c r="D44" s="22"/>
      <c r="E44" s="22"/>
      <c r="F44" s="22"/>
      <c r="G44" s="22"/>
      <c r="H44" s="22"/>
      <c r="I44" s="22"/>
      <c r="J44" s="22"/>
      <c r="K44" s="22"/>
      <c r="L44" s="22"/>
      <c r="M44" s="22"/>
      <c r="N44" s="22"/>
      <c r="O44" s="22"/>
      <c r="P44" s="22"/>
      <c r="Q44" s="22"/>
      <c r="R44" s="22"/>
      <c r="S44" s="22"/>
      <c r="T44" s="22"/>
      <c r="U44" s="22"/>
      <c r="V44" s="23"/>
      <c r="W44" s="24"/>
      <c r="X44" s="24"/>
      <c r="Y44" s="24"/>
      <c r="Z44" s="17"/>
      <c r="AA44" s="18"/>
      <c r="AB44" s="18"/>
      <c r="AC44" s="18"/>
      <c r="AD44" s="18"/>
    </row>
    <row r="45" spans="1:53" ht="18" x14ac:dyDescent="0.25">
      <c r="A45" s="22"/>
      <c r="B45" s="22"/>
      <c r="C45" s="22"/>
      <c r="D45" s="22"/>
      <c r="E45" s="22"/>
      <c r="F45" s="22"/>
      <c r="G45" s="22"/>
      <c r="H45" s="22"/>
      <c r="I45" s="22"/>
      <c r="J45" s="22"/>
      <c r="K45" s="22"/>
      <c r="L45" s="22"/>
      <c r="M45" s="22"/>
      <c r="N45" s="22"/>
      <c r="O45" s="22"/>
      <c r="P45" s="22"/>
      <c r="Q45" s="22"/>
      <c r="R45" s="22"/>
      <c r="S45" s="22"/>
      <c r="T45" s="22"/>
      <c r="U45" s="22"/>
      <c r="V45" s="23"/>
      <c r="W45" s="24"/>
      <c r="X45" s="24"/>
      <c r="Y45" s="24"/>
      <c r="Z45" s="17"/>
      <c r="AA45" s="18"/>
      <c r="AB45" s="18"/>
      <c r="AC45" s="18"/>
      <c r="AD45" s="18"/>
    </row>
    <row r="46" spans="1:53"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53"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53"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8"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8"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8"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8"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8" ht="14.2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8" x14ac:dyDescent="0.25">
      <c r="A54" s="56" t="s">
        <v>319</v>
      </c>
      <c r="B54" s="56"/>
      <c r="C54" s="56"/>
      <c r="D54" s="56"/>
      <c r="E54" s="56"/>
      <c r="F54" s="56"/>
      <c r="G54" s="56"/>
      <c r="H54" s="56"/>
      <c r="I54" s="56"/>
      <c r="J54" s="56"/>
      <c r="K54" s="56"/>
      <c r="L54" s="56"/>
      <c r="M54" s="56"/>
      <c r="N54" s="56"/>
      <c r="O54" s="56"/>
      <c r="P54" s="56"/>
      <c r="Q54" s="56"/>
      <c r="R54" s="56"/>
      <c r="S54" s="56"/>
      <c r="T54" s="56"/>
      <c r="U54" s="56"/>
      <c r="V54" s="56"/>
      <c r="W54" s="56"/>
      <c r="X54" s="56"/>
      <c r="Y54" s="56"/>
    </row>
    <row r="55" spans="1:28"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row>
    <row r="56" spans="1:28"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11"/>
      <c r="AA56" s="11"/>
      <c r="AB56" s="11"/>
    </row>
    <row r="57" spans="1:28"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3"/>
      <c r="Y57" s="23"/>
      <c r="Z57" s="11"/>
      <c r="AA57" s="11"/>
      <c r="AB57" s="11"/>
    </row>
    <row r="58" spans="1:28"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3"/>
      <c r="Y58" s="23"/>
      <c r="Z58" s="11"/>
      <c r="AA58" s="11"/>
      <c r="AB58" s="11"/>
    </row>
    <row r="59" spans="1:28"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3"/>
      <c r="Y59" s="23"/>
      <c r="Z59" s="11"/>
      <c r="AA59" s="11"/>
      <c r="AB59" s="11"/>
    </row>
    <row r="60" spans="1:28"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3"/>
      <c r="Y60" s="23"/>
      <c r="Z60" s="12"/>
      <c r="AA60" s="11"/>
      <c r="AB60" s="11"/>
    </row>
    <row r="61" spans="1:28"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3"/>
      <c r="Y61" s="23"/>
      <c r="Z61" s="13"/>
      <c r="AA61" s="11"/>
      <c r="AB61" s="11"/>
    </row>
    <row r="62" spans="1:28"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3"/>
      <c r="Y62" s="23"/>
      <c r="Z62" s="13"/>
      <c r="AA62" s="11"/>
      <c r="AB62" s="11"/>
    </row>
    <row r="63" spans="1:28"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3"/>
      <c r="Y63" s="23"/>
      <c r="Z63" s="13"/>
      <c r="AA63" s="11"/>
      <c r="AB63" s="11"/>
    </row>
    <row r="64" spans="1:28"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3"/>
      <c r="Y64" s="23"/>
      <c r="Z64" s="3"/>
      <c r="AA64" s="14"/>
      <c r="AB64" s="11"/>
    </row>
    <row r="65" spans="1:28"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3"/>
      <c r="Y65" s="23"/>
      <c r="Z65" s="11"/>
      <c r="AA65" s="11"/>
      <c r="AB65" s="11"/>
    </row>
    <row r="66" spans="1:28"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3"/>
      <c r="Y66" s="23"/>
      <c r="Z66" s="12"/>
      <c r="AA66" s="11"/>
      <c r="AB66" s="11"/>
    </row>
    <row r="67" spans="1:28"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3"/>
      <c r="Y67" s="23"/>
      <c r="Z67" s="13"/>
      <c r="AA67" s="11"/>
      <c r="AB67" s="11"/>
    </row>
    <row r="68" spans="1:28"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3"/>
      <c r="Y68" s="23"/>
      <c r="Z68" s="13"/>
      <c r="AA68" s="11"/>
      <c r="AB68" s="11"/>
    </row>
    <row r="69" spans="1:28"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3"/>
      <c r="Y69" s="23"/>
      <c r="Z69" s="13"/>
      <c r="AA69" s="11"/>
      <c r="AB69" s="11"/>
    </row>
    <row r="70" spans="1:28"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3"/>
      <c r="Y70" s="23"/>
      <c r="Z70" s="13"/>
      <c r="AA70" s="11"/>
      <c r="AB70" s="11"/>
    </row>
    <row r="71" spans="1:28"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3"/>
      <c r="Y71" s="23"/>
      <c r="Z71" s="13"/>
      <c r="AA71" s="11"/>
      <c r="AB71" s="11"/>
    </row>
    <row r="72" spans="1:28"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3"/>
      <c r="Y72" s="23"/>
      <c r="Z72" s="15"/>
      <c r="AA72" s="14"/>
      <c r="AB72" s="11"/>
    </row>
    <row r="73" spans="1:28"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8"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8"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8"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8"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8"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3"/>
      <c r="Y78" s="23"/>
      <c r="Z78" s="15"/>
      <c r="AA78" s="14"/>
      <c r="AB78" s="11"/>
    </row>
    <row r="79" spans="1:28" x14ac:dyDescent="0.25">
      <c r="A79" s="57" t="s">
        <v>328</v>
      </c>
      <c r="B79" s="57"/>
      <c r="C79" s="57"/>
      <c r="D79" s="57"/>
      <c r="E79" s="57"/>
      <c r="F79" s="57"/>
      <c r="G79" s="57"/>
      <c r="H79" s="57"/>
      <c r="I79" s="57"/>
      <c r="J79" s="57"/>
      <c r="K79" s="57"/>
      <c r="L79" s="57"/>
      <c r="M79" s="57"/>
      <c r="N79" s="57"/>
      <c r="O79" s="57"/>
      <c r="P79" s="57"/>
      <c r="Q79" s="57"/>
      <c r="R79" s="57"/>
      <c r="S79" s="57"/>
      <c r="T79" s="57"/>
      <c r="U79" s="57"/>
      <c r="V79" s="57"/>
      <c r="W79" s="57"/>
      <c r="X79" s="57"/>
      <c r="Y79" s="57"/>
      <c r="Z79" s="11"/>
      <c r="AA79" s="11"/>
      <c r="AB79" s="11"/>
    </row>
    <row r="80" spans="1:28" hidden="1" x14ac:dyDescent="0.25">
      <c r="X80" s="11"/>
      <c r="Y80" s="11"/>
      <c r="Z80" s="11"/>
      <c r="AA80" s="11"/>
      <c r="AB80" s="11"/>
    </row>
    <row r="81" spans="24:28" hidden="1" x14ac:dyDescent="0.25">
      <c r="X81" s="11"/>
      <c r="Y81" s="11"/>
      <c r="Z81" s="11"/>
      <c r="AA81" s="11"/>
      <c r="AB81" s="11"/>
    </row>
    <row r="82" spans="24:28" hidden="1" x14ac:dyDescent="0.25">
      <c r="X82" s="11"/>
      <c r="Y82" s="11"/>
      <c r="Z82" s="11"/>
      <c r="AA82" s="11"/>
      <c r="AB82" s="11"/>
    </row>
    <row r="83" spans="24:28" hidden="1" x14ac:dyDescent="0.25">
      <c r="X83" s="11"/>
      <c r="Y83" s="11"/>
      <c r="Z83" s="11"/>
      <c r="AA83" s="11"/>
      <c r="AB83" s="11"/>
    </row>
    <row r="84" spans="24:28" hidden="1" x14ac:dyDescent="0.25">
      <c r="X84" s="11"/>
      <c r="Y84" s="11"/>
      <c r="Z84" s="11"/>
      <c r="AA84" s="11"/>
      <c r="AB84" s="11"/>
    </row>
    <row r="85" spans="24:28" hidden="1" x14ac:dyDescent="0.25">
      <c r="X85" s="11"/>
      <c r="Y85" s="11"/>
      <c r="Z85" s="11"/>
      <c r="AA85" s="11"/>
      <c r="AB85" s="11"/>
    </row>
    <row r="86" spans="24:28" hidden="1" x14ac:dyDescent="0.25">
      <c r="X86" s="11"/>
      <c r="Y86" s="11"/>
      <c r="Z86" s="11"/>
      <c r="AA86" s="11"/>
      <c r="AB86" s="11"/>
    </row>
    <row r="87" spans="24:28" hidden="1" x14ac:dyDescent="0.25">
      <c r="X87" s="11"/>
      <c r="Y87" s="11"/>
      <c r="Z87" s="11"/>
      <c r="AA87" s="11"/>
      <c r="AB87" s="11"/>
    </row>
    <row r="88" spans="24:28" hidden="1" x14ac:dyDescent="0.25">
      <c r="X88" s="11"/>
      <c r="Y88" s="11"/>
      <c r="Z88" s="11"/>
      <c r="AA88" s="11"/>
      <c r="AB88" s="11"/>
    </row>
    <row r="89" spans="24:28" hidden="1" x14ac:dyDescent="0.25"/>
    <row r="90" spans="24:28" hidden="1" x14ac:dyDescent="0.25"/>
    <row r="91" spans="24:28" hidden="1" x14ac:dyDescent="0.25"/>
    <row r="92" spans="24:28" hidden="1" x14ac:dyDescent="0.25"/>
    <row r="93" spans="24:28" hidden="1" x14ac:dyDescent="0.25"/>
    <row r="94" spans="24:28" hidden="1" x14ac:dyDescent="0.25"/>
  </sheetData>
  <sheetProtection algorithmName="SHA-512" hashValue="QgQBO2FV3RNUkxT0uMwvSEJu6AXl6Z41Io5yDq/n4PGnffneSU/ZlH19UTgfPbqTm0M8f/ae5a5Q9xWQO5hp8g==" saltValue="LXJjc33bvl3tqtiudWtuPg==" spinCount="100000" sheet="1" objects="1" scenarios="1" selectLockedCells="1" selectUnlockedCells="1"/>
  <mergeCells count="5">
    <mergeCell ref="A54:Y56"/>
    <mergeCell ref="A38:Y40"/>
    <mergeCell ref="A9:Y11"/>
    <mergeCell ref="A79:Y79"/>
    <mergeCell ref="A8:Y8"/>
  </mergeCells>
  <conditionalFormatting sqref="Z67:Z71">
    <cfRule type="containsText" dxfId="470" priority="10" operator="containsText" text="Info">
      <formula>NOT(ISERROR(SEARCH("Info",Z67)))</formula>
    </cfRule>
    <cfRule type="containsText" dxfId="469" priority="11" operator="containsText" text="Low">
      <formula>NOT(ISERROR(SEARCH("Low",Z67)))</formula>
    </cfRule>
    <cfRule type="containsText" dxfId="468" priority="12" operator="containsText" text="Medium">
      <formula>NOT(ISERROR(SEARCH("Medium",Z67)))</formula>
    </cfRule>
    <cfRule type="containsText" dxfId="467" priority="13" operator="containsText" text="High">
      <formula>NOT(ISERROR(SEARCH("High",Z67)))</formula>
    </cfRule>
  </conditionalFormatting>
  <conditionalFormatting sqref="Z67:Z71">
    <cfRule type="cellIs" dxfId="466" priority="9" operator="equal">
      <formula>"Very High"</formula>
    </cfRule>
  </conditionalFormatting>
  <conditionalFormatting sqref="Z61:Z64">
    <cfRule type="cellIs" dxfId="465" priority="1" operator="equal">
      <formula>"Closed"</formula>
    </cfRule>
    <cfRule type="cellIs" dxfId="464" priority="2" operator="equal">
      <formula>"Risk Accepted"</formula>
    </cfRule>
    <cfRule type="cellIs" dxfId="463" priority="3" operator="equal">
      <formula>"Open"</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Values!$A$2:$A$6</xm:f>
          </x14:formula1>
          <xm:sqref>Z67:Z71</xm:sqref>
        </x14:dataValidation>
        <x14:dataValidation type="list" allowBlank="1" showInputMessage="1" showErrorMessage="1" xr:uid="{CBD4DCAC-22CF-4C87-A349-A881173B2977}">
          <x14:formula1>
            <xm:f>Values!$A$10:$A$13</xm:f>
          </x14:formula1>
          <xm:sqref>BA17:BA20 BA31:BA34 BA8:BA14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C6E3-2087-4E92-8E13-66D306BFB576}">
  <dimension ref="A1:BO59"/>
  <sheetViews>
    <sheetView showGridLines="0" zoomScaleNormal="100" workbookViewId="0">
      <selection activeCell="B11" sqref="B11"/>
    </sheetView>
  </sheetViews>
  <sheetFormatPr defaultColWidth="0" defaultRowHeight="15" zeroHeight="1" x14ac:dyDescent="0.25"/>
  <cols>
    <col min="1" max="1" width="55.85546875" style="20" customWidth="1"/>
    <col min="2" max="2" width="63.42578125" style="4" customWidth="1"/>
    <col min="3" max="3" width="9.140625" customWidth="1"/>
    <col min="4" max="25" width="0" hidden="1" customWidth="1"/>
    <col min="26" max="16384" width="9.140625" hidden="1"/>
  </cols>
  <sheetData>
    <row r="1" spans="1:25" x14ac:dyDescent="0.25">
      <c r="A1" s="22"/>
      <c r="B1" s="22"/>
      <c r="C1" s="22"/>
      <c r="D1" s="22"/>
      <c r="E1" s="22"/>
      <c r="F1" s="22"/>
      <c r="G1" s="22"/>
      <c r="H1" s="22"/>
      <c r="I1" s="22"/>
      <c r="J1" s="22"/>
      <c r="K1" s="22"/>
      <c r="L1" s="22"/>
      <c r="M1" s="22"/>
      <c r="N1" s="22"/>
      <c r="O1" s="22"/>
      <c r="P1" s="22"/>
      <c r="Q1" s="22"/>
      <c r="R1" s="22"/>
      <c r="S1" s="22"/>
      <c r="T1" s="22"/>
      <c r="U1" s="22"/>
      <c r="V1" s="22"/>
      <c r="W1" s="22"/>
      <c r="X1" s="22"/>
      <c r="Y1" s="22"/>
    </row>
    <row r="2" spans="1:25" x14ac:dyDescent="0.25">
      <c r="A2" s="22"/>
      <c r="B2" s="22"/>
      <c r="C2" s="22"/>
      <c r="D2" s="22"/>
      <c r="E2" s="22"/>
      <c r="F2" s="22"/>
      <c r="G2" s="22"/>
      <c r="H2" s="22"/>
      <c r="I2" s="22"/>
      <c r="J2" s="22"/>
      <c r="K2" s="22"/>
      <c r="L2" s="22"/>
      <c r="M2" s="22"/>
      <c r="N2" s="22"/>
      <c r="O2" s="22"/>
      <c r="P2" s="22"/>
      <c r="Q2" s="22"/>
      <c r="R2" s="22"/>
      <c r="S2" s="22"/>
      <c r="T2" s="22"/>
      <c r="U2" s="22"/>
      <c r="V2" s="22"/>
      <c r="W2" s="22"/>
      <c r="X2" s="22"/>
      <c r="Y2" s="22"/>
    </row>
    <row r="3" spans="1:25" x14ac:dyDescent="0.25">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25">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25">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25">
      <c r="A6" s="22"/>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4">
      <c r="A7" s="60" t="s">
        <v>293</v>
      </c>
      <c r="B7" s="60"/>
      <c r="C7" s="5"/>
      <c r="D7" s="5"/>
      <c r="E7" s="5"/>
      <c r="F7" s="5"/>
      <c r="G7" s="5"/>
      <c r="H7" s="59"/>
      <c r="I7" s="59"/>
      <c r="J7" s="59"/>
      <c r="K7" s="59"/>
      <c r="L7" s="59"/>
      <c r="M7" s="59"/>
      <c r="N7" s="59"/>
      <c r="O7" s="59"/>
    </row>
    <row r="8" spans="1:25" ht="15.75" x14ac:dyDescent="0.25">
      <c r="A8" s="61" t="s">
        <v>183</v>
      </c>
      <c r="B8" s="62"/>
    </row>
    <row r="9" spans="1:25" ht="15.75" x14ac:dyDescent="0.25">
      <c r="A9" s="39" t="s">
        <v>180</v>
      </c>
      <c r="B9" s="36"/>
    </row>
    <row r="10" spans="1:25" ht="15.75" x14ac:dyDescent="0.25">
      <c r="A10" s="40" t="s">
        <v>181</v>
      </c>
      <c r="B10" s="37"/>
    </row>
    <row r="11" spans="1:25" ht="15.75" x14ac:dyDescent="0.25">
      <c r="A11" s="40" t="s">
        <v>182</v>
      </c>
      <c r="B11" s="37"/>
    </row>
    <row r="12" spans="1:25" ht="15.75" x14ac:dyDescent="0.25">
      <c r="A12" s="40" t="s">
        <v>215</v>
      </c>
      <c r="B12" s="37"/>
    </row>
    <row r="13" spans="1:25" ht="15.75" x14ac:dyDescent="0.25">
      <c r="A13" s="61" t="s">
        <v>27</v>
      </c>
      <c r="B13" s="62"/>
    </row>
    <row r="14" spans="1:25" ht="15.75" x14ac:dyDescent="0.25">
      <c r="A14" s="40" t="s">
        <v>26</v>
      </c>
      <c r="B14" s="38"/>
    </row>
    <row r="15" spans="1:25" ht="15.75" x14ac:dyDescent="0.25">
      <c r="A15" s="40" t="s">
        <v>27</v>
      </c>
      <c r="B15" s="37"/>
    </row>
    <row r="16" spans="1:25" ht="15.75" x14ac:dyDescent="0.25">
      <c r="A16" s="40" t="s">
        <v>28</v>
      </c>
      <c r="B16" s="37"/>
    </row>
    <row r="17" spans="1:2" x14ac:dyDescent="0.25">
      <c r="A17" s="41"/>
      <c r="B17" s="42"/>
    </row>
    <row r="18" spans="1:2" x14ac:dyDescent="0.25">
      <c r="A18" s="41"/>
      <c r="B18" s="42"/>
    </row>
    <row r="19" spans="1:2" ht="15.75" x14ac:dyDescent="0.25">
      <c r="A19" s="45" t="s">
        <v>305</v>
      </c>
      <c r="B19" s="43" t="s">
        <v>306</v>
      </c>
    </row>
    <row r="20" spans="1:2" ht="42" customHeight="1" x14ac:dyDescent="0.25">
      <c r="A20" s="46">
        <v>1</v>
      </c>
      <c r="B20" s="47" t="s">
        <v>322</v>
      </c>
    </row>
    <row r="21" spans="1:2" ht="49.5" customHeight="1" x14ac:dyDescent="0.25">
      <c r="A21" s="46">
        <v>2</v>
      </c>
      <c r="B21" s="47" t="s">
        <v>308</v>
      </c>
    </row>
    <row r="22" spans="1:2" ht="51" customHeight="1" x14ac:dyDescent="0.25">
      <c r="A22" s="46"/>
      <c r="B22" s="47" t="s">
        <v>300</v>
      </c>
    </row>
    <row r="23" spans="1:2" ht="36" customHeight="1" x14ac:dyDescent="0.25">
      <c r="A23" s="46"/>
      <c r="B23" s="47" t="s">
        <v>301</v>
      </c>
    </row>
    <row r="24" spans="1:2" ht="37.5" customHeight="1" x14ac:dyDescent="0.25">
      <c r="A24" s="46"/>
      <c r="B24" s="47" t="s">
        <v>302</v>
      </c>
    </row>
    <row r="25" spans="1:2" ht="54.75" customHeight="1" x14ac:dyDescent="0.25">
      <c r="A25" s="46"/>
      <c r="B25" s="47" t="s">
        <v>303</v>
      </c>
    </row>
    <row r="26" spans="1:2" ht="69.75" customHeight="1" x14ac:dyDescent="0.25">
      <c r="A26" s="46">
        <v>3</v>
      </c>
      <c r="B26" s="47" t="s">
        <v>311</v>
      </c>
    </row>
    <row r="27" spans="1:2" ht="83.25" customHeight="1" x14ac:dyDescent="0.25">
      <c r="A27" s="46">
        <v>4</v>
      </c>
      <c r="B27" s="47" t="s">
        <v>304</v>
      </c>
    </row>
    <row r="28" spans="1:2" ht="60" x14ac:dyDescent="0.25">
      <c r="A28" s="46">
        <v>5</v>
      </c>
      <c r="B28" s="47" t="s">
        <v>329</v>
      </c>
    </row>
    <row r="29" spans="1:2" x14ac:dyDescent="0.25">
      <c r="A29" s="46"/>
      <c r="B29" s="47"/>
    </row>
    <row r="30" spans="1:2" x14ac:dyDescent="0.25">
      <c r="A30" s="46"/>
      <c r="B30" s="47"/>
    </row>
    <row r="31" spans="1:2" x14ac:dyDescent="0.25">
      <c r="A31" s="52" t="s">
        <v>323</v>
      </c>
      <c r="B31" s="47"/>
    </row>
    <row r="32" spans="1:2" x14ac:dyDescent="0.25">
      <c r="A32" s="53" t="s">
        <v>324</v>
      </c>
      <c r="B32" s="47"/>
    </row>
    <row r="33" spans="1:67" x14ac:dyDescent="0.25">
      <c r="A33" s="53" t="s">
        <v>330</v>
      </c>
      <c r="B33" s="47"/>
    </row>
    <row r="34" spans="1:67" x14ac:dyDescent="0.25">
      <c r="A34" s="46"/>
      <c r="B34" s="47"/>
    </row>
    <row r="35" spans="1:67" x14ac:dyDescent="0.25">
      <c r="A35" s="52" t="s">
        <v>325</v>
      </c>
      <c r="B35" s="47"/>
    </row>
    <row r="36" spans="1:67" x14ac:dyDescent="0.25">
      <c r="A36" s="53" t="s">
        <v>326</v>
      </c>
      <c r="B36" s="54" t="s">
        <v>327</v>
      </c>
    </row>
    <row r="37" spans="1:67" x14ac:dyDescent="0.25">
      <c r="A37" s="46"/>
      <c r="B37" s="47"/>
    </row>
    <row r="38" spans="1:67" x14ac:dyDescent="0.25">
      <c r="A38" s="41"/>
      <c r="B38" s="42"/>
    </row>
    <row r="39" spans="1:67" x14ac:dyDescent="0.25">
      <c r="A39" s="44"/>
      <c r="B39" s="44"/>
      <c r="C39" s="22"/>
      <c r="D39" s="22"/>
      <c r="E39" s="22"/>
      <c r="F39" s="22"/>
      <c r="G39" s="22"/>
      <c r="H39" s="22"/>
      <c r="I39" s="22"/>
      <c r="J39" s="22"/>
      <c r="K39" s="22"/>
      <c r="L39" s="22"/>
      <c r="M39" s="22"/>
      <c r="N39" s="22"/>
      <c r="O39" s="22"/>
      <c r="P39" s="22"/>
      <c r="Q39" s="22"/>
      <c r="R39" s="22"/>
      <c r="S39" s="22"/>
      <c r="T39" s="22"/>
      <c r="U39" s="22"/>
      <c r="V39" s="22"/>
      <c r="W39" s="22"/>
      <c r="X39" s="22"/>
      <c r="Y39" s="22"/>
    </row>
    <row r="40" spans="1:67" x14ac:dyDescent="0.25">
      <c r="A40" s="44"/>
      <c r="B40" s="44"/>
      <c r="C40" s="22"/>
      <c r="D40" s="22"/>
      <c r="E40" s="22"/>
      <c r="F40" s="22"/>
      <c r="G40" s="22"/>
      <c r="H40" s="22"/>
      <c r="I40" s="22"/>
      <c r="J40" s="22"/>
      <c r="K40" s="22"/>
      <c r="L40" s="22"/>
      <c r="M40" s="22"/>
      <c r="N40" s="22"/>
      <c r="O40" s="22"/>
      <c r="P40" s="22"/>
      <c r="Q40" s="22"/>
      <c r="R40" s="22"/>
      <c r="S40" s="22"/>
      <c r="T40" s="22"/>
      <c r="U40" s="22"/>
      <c r="V40" s="22"/>
      <c r="W40" s="22"/>
      <c r="X40" s="22"/>
      <c r="Y40" s="22"/>
    </row>
    <row r="41" spans="1:67" x14ac:dyDescent="0.25">
      <c r="A41" s="44"/>
      <c r="B41" s="44"/>
      <c r="C41" s="22"/>
      <c r="D41" s="22"/>
      <c r="E41" s="22"/>
      <c r="F41" s="22"/>
      <c r="G41" s="22"/>
      <c r="H41" s="22"/>
      <c r="I41" s="22"/>
      <c r="J41" s="22"/>
      <c r="K41" s="22"/>
      <c r="L41" s="22"/>
      <c r="M41" s="22"/>
      <c r="N41" s="22"/>
      <c r="O41" s="22"/>
      <c r="P41" s="22"/>
      <c r="Q41" s="22"/>
      <c r="R41" s="22"/>
      <c r="S41" s="22"/>
      <c r="T41" s="22"/>
      <c r="U41" s="22"/>
      <c r="V41" s="22"/>
      <c r="W41" s="22"/>
      <c r="X41" s="22"/>
      <c r="Y41" s="22"/>
    </row>
    <row r="42" spans="1:67" x14ac:dyDescent="0.25">
      <c r="A42" s="44"/>
      <c r="B42" s="44"/>
      <c r="C42" s="22"/>
      <c r="D42" s="22"/>
      <c r="E42" s="22"/>
      <c r="F42" s="22"/>
      <c r="G42" s="22"/>
      <c r="H42" s="22"/>
      <c r="I42" s="22"/>
      <c r="J42" s="22"/>
      <c r="K42" s="22"/>
      <c r="L42" s="22"/>
      <c r="M42" s="22"/>
      <c r="N42" s="22"/>
      <c r="O42" s="22"/>
      <c r="P42" s="22"/>
      <c r="Q42" s="22"/>
      <c r="R42" s="22"/>
      <c r="S42" s="22"/>
      <c r="T42" s="22"/>
      <c r="U42" s="22"/>
      <c r="V42" s="22"/>
      <c r="W42" s="22"/>
      <c r="X42" s="22"/>
      <c r="Y42" s="22"/>
    </row>
    <row r="43" spans="1:67" x14ac:dyDescent="0.25">
      <c r="A43" s="44"/>
      <c r="B43" s="44"/>
      <c r="C43" s="22"/>
      <c r="D43" s="22"/>
      <c r="E43" s="22"/>
      <c r="F43" s="22"/>
      <c r="G43" s="22"/>
      <c r="H43" s="22"/>
      <c r="I43" s="22"/>
      <c r="J43" s="22"/>
      <c r="K43" s="22"/>
      <c r="L43" s="22"/>
      <c r="M43" s="22"/>
      <c r="N43" s="22"/>
      <c r="O43" s="22"/>
      <c r="P43" s="22"/>
      <c r="Q43" s="22"/>
      <c r="R43" s="22"/>
      <c r="S43" s="22"/>
      <c r="T43" s="22"/>
      <c r="U43" s="22"/>
      <c r="V43" s="22"/>
      <c r="W43" s="22"/>
      <c r="X43" s="22"/>
      <c r="Y43" s="22"/>
    </row>
    <row r="44" spans="1:67"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11"/>
      <c r="AA44" s="11"/>
      <c r="AB44" s="11"/>
      <c r="BB44" s="49"/>
      <c r="BC44" s="49"/>
      <c r="BD44" s="49"/>
      <c r="BE44" s="49"/>
      <c r="BF44" s="49"/>
      <c r="BG44" s="49"/>
      <c r="BH44" s="49"/>
      <c r="BI44" s="49"/>
      <c r="BJ44" s="49"/>
      <c r="BK44" s="49"/>
      <c r="BL44" s="49"/>
      <c r="BM44" s="49"/>
      <c r="BN44" s="49"/>
      <c r="BO44" s="49"/>
    </row>
    <row r="45" spans="1:67" x14ac:dyDescent="0.25">
      <c r="A45" s="57" t="s">
        <v>328</v>
      </c>
      <c r="B45" s="57"/>
      <c r="C45" s="57"/>
      <c r="D45" s="57"/>
      <c r="E45" s="57"/>
      <c r="F45" s="57"/>
      <c r="G45" s="57"/>
      <c r="H45" s="57"/>
      <c r="I45" s="57"/>
      <c r="J45" s="57"/>
      <c r="K45" s="57"/>
      <c r="L45" s="57"/>
      <c r="M45" s="57"/>
      <c r="N45" s="57"/>
      <c r="O45" s="57"/>
      <c r="P45" s="57"/>
      <c r="Q45" s="57"/>
      <c r="R45" s="57"/>
      <c r="S45" s="57"/>
      <c r="T45" s="57"/>
      <c r="U45" s="57"/>
      <c r="V45" s="57"/>
      <c r="W45" s="57"/>
      <c r="X45" s="57"/>
      <c r="Y45" s="57"/>
    </row>
    <row r="46" spans="1:67" hidden="1" x14ac:dyDescent="0.25"/>
    <row r="47" spans="1:67" hidden="1" x14ac:dyDescent="0.25"/>
    <row r="48" spans="1:6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sheetProtection algorithmName="SHA-512" hashValue="OLbjdxAcxQV3hnqOoCZ4YSQxfQf8f12K5pWj1CPlFQW/SSIvyIrvgICJvgJIsnVU+Bnw9JqGzi0HBo1uTgQzCw==" saltValue="/YW4/14iG/2J1Nde4VGfaQ==" spinCount="100000" sheet="1" objects="1" scenarios="1" selectLockedCells="1"/>
  <mergeCells count="6">
    <mergeCell ref="H7:O7"/>
    <mergeCell ref="A7:B7"/>
    <mergeCell ref="A8:B8"/>
    <mergeCell ref="A13:B13"/>
    <mergeCell ref="A45:Y45"/>
    <mergeCell ref="A44:Y44"/>
  </mergeCells>
  <dataValidations count="1">
    <dataValidation type="date" allowBlank="1" showInputMessage="1" showErrorMessage="1" sqref="B14" xr:uid="{F2DFFF51-0269-45AA-8E68-5C6A92C60C69}">
      <formula1>25569</formula1>
      <formula2>201250</formula2>
    </dataValidation>
  </dataValidations>
  <hyperlinks>
    <hyperlink ref="B36" r:id="rId1" xr:uid="{22B81D5A-46B8-4F97-95B9-6DBCB965FCF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4511-BCF6-4E50-84F1-FE08A9A55593}">
  <dimension ref="A1:K157"/>
  <sheetViews>
    <sheetView showGridLines="0" zoomScaleNormal="100" workbookViewId="0">
      <selection activeCell="F14" sqref="F14"/>
    </sheetView>
  </sheetViews>
  <sheetFormatPr defaultColWidth="0" defaultRowHeight="15" zeroHeight="1" x14ac:dyDescent="0.25"/>
  <cols>
    <col min="1" max="1" width="10.85546875" style="2" customWidth="1"/>
    <col min="2" max="2" width="10.5703125" style="2" customWidth="1"/>
    <col min="3" max="3" width="13.28515625" style="2" bestFit="1" customWidth="1"/>
    <col min="4" max="4" width="46.28515625" style="16" customWidth="1"/>
    <col min="5" max="5" width="23.42578125" style="7" customWidth="1"/>
    <col min="6" max="6" width="46.42578125" customWidth="1"/>
    <col min="7" max="11" width="9.140625" style="7" customWidth="1"/>
    <col min="12" max="16384" width="9.140625" hidden="1"/>
  </cols>
  <sheetData>
    <row r="1" spans="1:11" x14ac:dyDescent="0.25">
      <c r="A1" s="22"/>
      <c r="B1" s="22"/>
      <c r="C1" s="22"/>
      <c r="D1" s="22"/>
      <c r="E1" s="22"/>
      <c r="F1" s="22"/>
      <c r="G1" s="22"/>
      <c r="H1" s="22"/>
      <c r="I1" s="22"/>
      <c r="J1" s="22"/>
      <c r="K1" s="22"/>
    </row>
    <row r="2" spans="1:11" x14ac:dyDescent="0.25">
      <c r="A2" s="22"/>
      <c r="B2" s="22"/>
      <c r="C2" s="22"/>
      <c r="D2" s="22"/>
      <c r="E2" s="22"/>
      <c r="F2" s="22"/>
      <c r="G2" s="22"/>
      <c r="H2" s="22"/>
      <c r="I2" s="22"/>
      <c r="J2" s="22"/>
      <c r="K2" s="22"/>
    </row>
    <row r="3" spans="1:11" x14ac:dyDescent="0.25">
      <c r="A3" s="22"/>
      <c r="B3" s="22"/>
      <c r="C3" s="22"/>
      <c r="D3" s="22"/>
      <c r="E3" s="22"/>
      <c r="F3" s="22"/>
      <c r="G3" s="22"/>
      <c r="H3" s="22"/>
      <c r="I3" s="22"/>
      <c r="J3" s="22"/>
      <c r="K3" s="22"/>
    </row>
    <row r="4" spans="1:11" x14ac:dyDescent="0.25">
      <c r="A4" s="22"/>
      <c r="B4" s="22"/>
      <c r="C4" s="22"/>
      <c r="D4" s="22"/>
      <c r="E4" s="22"/>
      <c r="F4" s="22"/>
      <c r="G4" s="22"/>
      <c r="H4" s="22"/>
      <c r="I4" s="22"/>
      <c r="J4" s="22"/>
      <c r="K4" s="22"/>
    </row>
    <row r="5" spans="1:11" x14ac:dyDescent="0.25">
      <c r="A5" s="22"/>
      <c r="B5" s="22"/>
      <c r="C5" s="22"/>
      <c r="D5" s="22"/>
      <c r="E5" s="22"/>
      <c r="F5" s="22"/>
      <c r="G5" s="22"/>
      <c r="H5" s="22"/>
      <c r="I5" s="22"/>
      <c r="J5" s="22"/>
      <c r="K5" s="22"/>
    </row>
    <row r="6" spans="1:11" ht="31.5" customHeight="1" x14ac:dyDescent="0.25">
      <c r="A6" s="65" t="s">
        <v>307</v>
      </c>
      <c r="B6" s="65"/>
      <c r="C6" s="65"/>
      <c r="D6" s="65"/>
      <c r="E6" s="65"/>
      <c r="F6" s="65"/>
      <c r="G6" s="65"/>
      <c r="H6" s="65"/>
      <c r="I6" s="65"/>
      <c r="J6" s="65"/>
      <c r="K6" s="65"/>
    </row>
    <row r="7" spans="1:11" x14ac:dyDescent="0.25">
      <c r="A7" s="26"/>
      <c r="B7" s="26"/>
      <c r="C7" s="26"/>
      <c r="D7" s="27"/>
      <c r="E7" s="26"/>
      <c r="F7" s="26"/>
      <c r="G7" s="64" t="s">
        <v>8</v>
      </c>
      <c r="H7" s="64"/>
      <c r="I7" s="64"/>
      <c r="J7" s="64"/>
      <c r="K7" s="64"/>
    </row>
    <row r="8" spans="1:11" s="7" customFormat="1" x14ac:dyDescent="0.25">
      <c r="A8" s="26" t="s">
        <v>7</v>
      </c>
      <c r="B8" s="26" t="s">
        <v>35</v>
      </c>
      <c r="C8" s="26" t="s">
        <v>312</v>
      </c>
      <c r="D8" s="26" t="s">
        <v>6</v>
      </c>
      <c r="E8" s="26" t="s">
        <v>14</v>
      </c>
      <c r="F8" s="26" t="s">
        <v>310</v>
      </c>
      <c r="G8" s="26" t="s">
        <v>9</v>
      </c>
      <c r="H8" s="26" t="s">
        <v>10</v>
      </c>
      <c r="I8" s="26" t="s">
        <v>11</v>
      </c>
      <c r="J8" s="26" t="s">
        <v>12</v>
      </c>
      <c r="K8" s="26" t="s">
        <v>13</v>
      </c>
    </row>
    <row r="9" spans="1:11" s="55" customFormat="1" x14ac:dyDescent="0.25">
      <c r="A9" s="28" t="s">
        <v>19</v>
      </c>
      <c r="B9" s="28"/>
      <c r="C9" s="28"/>
      <c r="D9" s="29" t="s">
        <v>39</v>
      </c>
      <c r="E9" s="32"/>
      <c r="F9" s="33"/>
      <c r="G9" s="32"/>
      <c r="H9" s="32"/>
      <c r="I9" s="32"/>
      <c r="J9" s="32"/>
      <c r="K9" s="32"/>
    </row>
    <row r="10" spans="1:11" x14ac:dyDescent="0.25">
      <c r="A10" s="30" t="s">
        <v>20</v>
      </c>
      <c r="B10" s="30" t="s">
        <v>44</v>
      </c>
      <c r="C10" s="30" t="s">
        <v>314</v>
      </c>
      <c r="D10" s="31" t="s">
        <v>36</v>
      </c>
      <c r="E10" s="25" t="s">
        <v>16</v>
      </c>
      <c r="F10" s="35"/>
      <c r="G10" s="34" t="str">
        <f>E10</f>
        <v>None</v>
      </c>
      <c r="H10" s="34" t="s">
        <v>18</v>
      </c>
      <c r="I10" s="34" t="s">
        <v>18</v>
      </c>
      <c r="J10" s="34" t="s">
        <v>18</v>
      </c>
      <c r="K10" s="34" t="s">
        <v>18</v>
      </c>
    </row>
    <row r="11" spans="1:11" ht="30" x14ac:dyDescent="0.25">
      <c r="A11" s="30" t="s">
        <v>21</v>
      </c>
      <c r="B11" s="30" t="s">
        <v>44</v>
      </c>
      <c r="C11" s="30" t="s">
        <v>314</v>
      </c>
      <c r="D11" s="31" t="s">
        <v>40</v>
      </c>
      <c r="E11" s="25" t="s">
        <v>16</v>
      </c>
      <c r="F11" s="35"/>
      <c r="G11" s="34" t="str">
        <f>E11</f>
        <v>None</v>
      </c>
      <c r="H11" s="34" t="s">
        <v>18</v>
      </c>
      <c r="I11" s="34" t="s">
        <v>18</v>
      </c>
      <c r="J11" s="34" t="s">
        <v>18</v>
      </c>
      <c r="K11" s="34" t="s">
        <v>18</v>
      </c>
    </row>
    <row r="12" spans="1:11" ht="30" x14ac:dyDescent="0.25">
      <c r="A12" s="30" t="s">
        <v>22</v>
      </c>
      <c r="B12" s="30" t="s">
        <v>44</v>
      </c>
      <c r="C12" s="30" t="s">
        <v>314</v>
      </c>
      <c r="D12" s="31" t="s">
        <v>37</v>
      </c>
      <c r="E12" s="25" t="s">
        <v>16</v>
      </c>
      <c r="F12" s="35"/>
      <c r="G12" s="34" t="str">
        <f t="shared" ref="G12:G44" si="0">E12</f>
        <v>None</v>
      </c>
      <c r="H12" s="34" t="str">
        <f t="shared" ref="H12:H56" si="1">E12</f>
        <v>None</v>
      </c>
      <c r="I12" s="34" t="s">
        <v>18</v>
      </c>
      <c r="J12" s="34" t="s">
        <v>18</v>
      </c>
      <c r="K12" s="34" t="s">
        <v>18</v>
      </c>
    </row>
    <row r="13" spans="1:11" x14ac:dyDescent="0.25">
      <c r="A13" s="30" t="s">
        <v>23</v>
      </c>
      <c r="B13" s="30" t="s">
        <v>44</v>
      </c>
      <c r="C13" s="30" t="s">
        <v>314</v>
      </c>
      <c r="D13" s="31" t="s">
        <v>38</v>
      </c>
      <c r="E13" s="25" t="s">
        <v>16</v>
      </c>
      <c r="F13" s="35"/>
      <c r="G13" s="34" t="str">
        <f t="shared" si="0"/>
        <v>None</v>
      </c>
      <c r="H13" s="34" t="str">
        <f t="shared" si="1"/>
        <v>None</v>
      </c>
      <c r="I13" s="34" t="s">
        <v>18</v>
      </c>
      <c r="J13" s="34" t="s">
        <v>18</v>
      </c>
      <c r="K13" s="34" t="s">
        <v>18</v>
      </c>
    </row>
    <row r="14" spans="1:11" ht="30" x14ac:dyDescent="0.25">
      <c r="A14" s="30" t="s">
        <v>24</v>
      </c>
      <c r="B14" s="30" t="s">
        <v>44</v>
      </c>
      <c r="C14" s="30" t="s">
        <v>314</v>
      </c>
      <c r="D14" s="31" t="s">
        <v>41</v>
      </c>
      <c r="E14" s="25" t="s">
        <v>16</v>
      </c>
      <c r="F14" s="35"/>
      <c r="G14" s="34" t="str">
        <f t="shared" si="0"/>
        <v>None</v>
      </c>
      <c r="H14" s="34" t="str">
        <f t="shared" si="1"/>
        <v>None</v>
      </c>
      <c r="I14" s="34" t="s">
        <v>18</v>
      </c>
      <c r="J14" s="34" t="s">
        <v>18</v>
      </c>
      <c r="K14" s="34" t="s">
        <v>18</v>
      </c>
    </row>
    <row r="15" spans="1:11" ht="30" x14ac:dyDescent="0.25">
      <c r="A15" s="30" t="s">
        <v>25</v>
      </c>
      <c r="B15" s="30" t="s">
        <v>44</v>
      </c>
      <c r="C15" s="30" t="s">
        <v>315</v>
      </c>
      <c r="D15" s="31" t="s">
        <v>42</v>
      </c>
      <c r="E15" s="25" t="s">
        <v>16</v>
      </c>
      <c r="F15" s="35"/>
      <c r="G15" s="34" t="str">
        <f t="shared" si="0"/>
        <v>None</v>
      </c>
      <c r="H15" s="34" t="str">
        <f t="shared" si="1"/>
        <v>None</v>
      </c>
      <c r="I15" s="34" t="s">
        <v>18</v>
      </c>
      <c r="J15" s="34" t="s">
        <v>18</v>
      </c>
      <c r="K15" s="34" t="s">
        <v>18</v>
      </c>
    </row>
    <row r="16" spans="1:11" ht="30" x14ac:dyDescent="0.25">
      <c r="A16" s="30" t="s">
        <v>45</v>
      </c>
      <c r="B16" s="30" t="s">
        <v>44</v>
      </c>
      <c r="C16" s="30" t="s">
        <v>314</v>
      </c>
      <c r="D16" s="31" t="s">
        <v>43</v>
      </c>
      <c r="E16" s="25" t="s">
        <v>16</v>
      </c>
      <c r="F16" s="35"/>
      <c r="G16" s="34" t="str">
        <f t="shared" si="0"/>
        <v>None</v>
      </c>
      <c r="H16" s="34" t="s">
        <v>18</v>
      </c>
      <c r="I16" s="34" t="s">
        <v>18</v>
      </c>
      <c r="J16" s="34" t="str">
        <f>E16</f>
        <v>None</v>
      </c>
      <c r="K16" s="34" t="s">
        <v>18</v>
      </c>
    </row>
    <row r="17" spans="1:11" s="55" customFormat="1" x14ac:dyDescent="0.25">
      <c r="A17" s="28" t="s">
        <v>29</v>
      </c>
      <c r="B17" s="28"/>
      <c r="C17" s="28"/>
      <c r="D17" s="29" t="s">
        <v>46</v>
      </c>
      <c r="E17" s="32"/>
      <c r="F17" s="33"/>
      <c r="G17" s="33"/>
      <c r="H17" s="33"/>
      <c r="I17" s="32"/>
      <c r="J17" s="32"/>
      <c r="K17" s="32"/>
    </row>
    <row r="18" spans="1:11" x14ac:dyDescent="0.25">
      <c r="A18" s="30" t="s">
        <v>30</v>
      </c>
      <c r="B18" s="30" t="s">
        <v>56</v>
      </c>
      <c r="C18" s="30" t="s">
        <v>315</v>
      </c>
      <c r="D18" s="31" t="s">
        <v>47</v>
      </c>
      <c r="E18" s="25" t="s">
        <v>16</v>
      </c>
      <c r="F18" s="35"/>
      <c r="G18" s="34" t="str">
        <f t="shared" si="0"/>
        <v>None</v>
      </c>
      <c r="H18" s="34" t="str">
        <f t="shared" si="1"/>
        <v>None</v>
      </c>
      <c r="I18" s="34" t="s">
        <v>18</v>
      </c>
      <c r="J18" s="34" t="s">
        <v>18</v>
      </c>
      <c r="K18" s="34" t="s">
        <v>18</v>
      </c>
    </row>
    <row r="19" spans="1:11" ht="30" x14ac:dyDescent="0.25">
      <c r="A19" s="30" t="s">
        <v>31</v>
      </c>
      <c r="B19" s="30" t="s">
        <v>56</v>
      </c>
      <c r="C19" s="30" t="s">
        <v>315</v>
      </c>
      <c r="D19" s="31" t="s">
        <v>194</v>
      </c>
      <c r="E19" s="25" t="s">
        <v>16</v>
      </c>
      <c r="F19" s="35"/>
      <c r="G19" s="34" t="str">
        <f t="shared" si="0"/>
        <v>None</v>
      </c>
      <c r="H19" s="34" t="str">
        <f t="shared" si="1"/>
        <v>None</v>
      </c>
      <c r="I19" s="34" t="s">
        <v>18</v>
      </c>
      <c r="J19" s="34" t="s">
        <v>18</v>
      </c>
      <c r="K19" s="34" t="s">
        <v>18</v>
      </c>
    </row>
    <row r="20" spans="1:11" ht="30" x14ac:dyDescent="0.25">
      <c r="A20" s="30" t="s">
        <v>32</v>
      </c>
      <c r="B20" s="30" t="s">
        <v>56</v>
      </c>
      <c r="C20" s="30" t="s">
        <v>315</v>
      </c>
      <c r="D20" s="31" t="s">
        <v>48</v>
      </c>
      <c r="E20" s="25" t="s">
        <v>16</v>
      </c>
      <c r="F20" s="35"/>
      <c r="G20" s="34" t="str">
        <f t="shared" si="0"/>
        <v>None</v>
      </c>
      <c r="H20" s="34" t="str">
        <f t="shared" si="1"/>
        <v>None</v>
      </c>
      <c r="I20" s="34" t="s">
        <v>18</v>
      </c>
      <c r="J20" s="34" t="s">
        <v>18</v>
      </c>
      <c r="K20" s="34" t="s">
        <v>18</v>
      </c>
    </row>
    <row r="21" spans="1:11" ht="30" x14ac:dyDescent="0.25">
      <c r="A21" s="30" t="s">
        <v>33</v>
      </c>
      <c r="B21" s="30" t="s">
        <v>56</v>
      </c>
      <c r="C21" s="30" t="s">
        <v>315</v>
      </c>
      <c r="D21" s="31" t="s">
        <v>49</v>
      </c>
      <c r="E21" s="25" t="s">
        <v>16</v>
      </c>
      <c r="F21" s="35"/>
      <c r="G21" s="34" t="str">
        <f t="shared" si="0"/>
        <v>None</v>
      </c>
      <c r="H21" s="34" t="str">
        <f t="shared" si="1"/>
        <v>None</v>
      </c>
      <c r="I21" s="34" t="s">
        <v>18</v>
      </c>
      <c r="J21" s="34" t="s">
        <v>18</v>
      </c>
      <c r="K21" s="34" t="s">
        <v>18</v>
      </c>
    </row>
    <row r="22" spans="1:11" ht="30" x14ac:dyDescent="0.25">
      <c r="A22" s="30" t="s">
        <v>34</v>
      </c>
      <c r="B22" s="30" t="s">
        <v>56</v>
      </c>
      <c r="C22" s="30" t="s">
        <v>315</v>
      </c>
      <c r="D22" s="31" t="s">
        <v>50</v>
      </c>
      <c r="E22" s="25" t="s">
        <v>16</v>
      </c>
      <c r="F22" s="35"/>
      <c r="G22" s="34" t="str">
        <f t="shared" si="0"/>
        <v>None</v>
      </c>
      <c r="H22" s="34" t="str">
        <f t="shared" si="1"/>
        <v>None</v>
      </c>
      <c r="I22" s="34" t="s">
        <v>18</v>
      </c>
      <c r="J22" s="34" t="s">
        <v>18</v>
      </c>
      <c r="K22" s="34" t="s">
        <v>18</v>
      </c>
    </row>
    <row r="23" spans="1:11" ht="30" x14ac:dyDescent="0.25">
      <c r="A23" s="30" t="s">
        <v>53</v>
      </c>
      <c r="B23" s="30" t="s">
        <v>56</v>
      </c>
      <c r="C23" s="30" t="s">
        <v>315</v>
      </c>
      <c r="D23" s="31" t="s">
        <v>51</v>
      </c>
      <c r="E23" s="25" t="s">
        <v>16</v>
      </c>
      <c r="F23" s="35"/>
      <c r="G23" s="34" t="str">
        <f t="shared" si="0"/>
        <v>None</v>
      </c>
      <c r="H23" s="34" t="str">
        <f t="shared" si="1"/>
        <v>None</v>
      </c>
      <c r="I23" s="34" t="s">
        <v>18</v>
      </c>
      <c r="J23" s="34" t="s">
        <v>18</v>
      </c>
      <c r="K23" s="34" t="s">
        <v>18</v>
      </c>
    </row>
    <row r="24" spans="1:11" ht="30" x14ac:dyDescent="0.25">
      <c r="A24" s="30" t="s">
        <v>54</v>
      </c>
      <c r="B24" s="30" t="s">
        <v>56</v>
      </c>
      <c r="C24" s="30" t="s">
        <v>315</v>
      </c>
      <c r="D24" s="31" t="s">
        <v>195</v>
      </c>
      <c r="E24" s="25" t="s">
        <v>16</v>
      </c>
      <c r="F24" s="35"/>
      <c r="G24" s="34" t="str">
        <f t="shared" si="0"/>
        <v>None</v>
      </c>
      <c r="H24" s="34" t="str">
        <f t="shared" si="1"/>
        <v>None</v>
      </c>
      <c r="I24" s="34" t="s">
        <v>18</v>
      </c>
      <c r="J24" s="34" t="s">
        <v>18</v>
      </c>
      <c r="K24" s="34" t="s">
        <v>18</v>
      </c>
    </row>
    <row r="25" spans="1:11" ht="30" x14ac:dyDescent="0.25">
      <c r="A25" s="30" t="s">
        <v>55</v>
      </c>
      <c r="B25" s="30" t="s">
        <v>56</v>
      </c>
      <c r="C25" s="30" t="s">
        <v>318</v>
      </c>
      <c r="D25" s="31" t="s">
        <v>52</v>
      </c>
      <c r="E25" s="25" t="s">
        <v>16</v>
      </c>
      <c r="F25" s="35"/>
      <c r="G25" s="34" t="str">
        <f t="shared" ref="G25" si="2">E25</f>
        <v>None</v>
      </c>
      <c r="H25" s="34" t="str">
        <f t="shared" ref="H25" si="3">E25</f>
        <v>None</v>
      </c>
      <c r="I25" s="34" t="s">
        <v>18</v>
      </c>
      <c r="J25" s="34" t="s">
        <v>18</v>
      </c>
      <c r="K25" s="34" t="s">
        <v>18</v>
      </c>
    </row>
    <row r="26" spans="1:11" s="55" customFormat="1" x14ac:dyDescent="0.25">
      <c r="A26" s="28" t="s">
        <v>66</v>
      </c>
      <c r="B26" s="28"/>
      <c r="C26" s="28"/>
      <c r="D26" s="29" t="s">
        <v>57</v>
      </c>
      <c r="E26" s="32"/>
      <c r="F26" s="33"/>
      <c r="G26" s="33"/>
      <c r="H26" s="33"/>
      <c r="I26" s="32"/>
      <c r="J26" s="32"/>
      <c r="K26" s="32"/>
    </row>
    <row r="27" spans="1:11" ht="30" x14ac:dyDescent="0.25">
      <c r="A27" s="30" t="s">
        <v>67</v>
      </c>
      <c r="B27" s="30" t="s">
        <v>44</v>
      </c>
      <c r="C27" s="30" t="s">
        <v>294</v>
      </c>
      <c r="D27" s="31" t="s">
        <v>58</v>
      </c>
      <c r="E27" s="25" t="s">
        <v>16</v>
      </c>
      <c r="F27" s="35"/>
      <c r="G27" s="34" t="s">
        <v>18</v>
      </c>
      <c r="H27" s="34" t="s">
        <v>18</v>
      </c>
      <c r="I27" s="34" t="s">
        <v>18</v>
      </c>
      <c r="J27" s="34" t="str">
        <f>E27</f>
        <v>None</v>
      </c>
      <c r="K27" s="34" t="s">
        <v>18</v>
      </c>
    </row>
    <row r="28" spans="1:11" ht="30" x14ac:dyDescent="0.25">
      <c r="A28" s="30" t="s">
        <v>68</v>
      </c>
      <c r="B28" s="30" t="s">
        <v>44</v>
      </c>
      <c r="C28" s="30" t="s">
        <v>294</v>
      </c>
      <c r="D28" s="31" t="s">
        <v>59</v>
      </c>
      <c r="E28" s="25" t="s">
        <v>16</v>
      </c>
      <c r="F28" s="35"/>
      <c r="G28" s="34" t="s">
        <v>18</v>
      </c>
      <c r="H28" s="34" t="s">
        <v>18</v>
      </c>
      <c r="I28" s="34" t="s">
        <v>18</v>
      </c>
      <c r="J28" s="34" t="str">
        <f t="shared" ref="J28:J30" si="4">E28</f>
        <v>None</v>
      </c>
      <c r="K28" s="34" t="s">
        <v>18</v>
      </c>
    </row>
    <row r="29" spans="1:11" ht="30" x14ac:dyDescent="0.25">
      <c r="A29" s="30" t="s">
        <v>69</v>
      </c>
      <c r="B29" s="30" t="s">
        <v>44</v>
      </c>
      <c r="C29" s="30" t="s">
        <v>315</v>
      </c>
      <c r="D29" s="31" t="s">
        <v>64</v>
      </c>
      <c r="E29" s="25" t="s">
        <v>16</v>
      </c>
      <c r="F29" s="51"/>
      <c r="G29" s="34" t="s">
        <v>18</v>
      </c>
      <c r="H29" s="34" t="s">
        <v>18</v>
      </c>
      <c r="I29" s="34" t="s">
        <v>18</v>
      </c>
      <c r="J29" s="34" t="str">
        <f t="shared" si="4"/>
        <v>None</v>
      </c>
      <c r="K29" s="34" t="s">
        <v>18</v>
      </c>
    </row>
    <row r="30" spans="1:11" ht="30" x14ac:dyDescent="0.25">
      <c r="A30" s="30" t="s">
        <v>70</v>
      </c>
      <c r="B30" s="30" t="s">
        <v>44</v>
      </c>
      <c r="C30" s="30" t="s">
        <v>318</v>
      </c>
      <c r="D30" s="31" t="s">
        <v>65</v>
      </c>
      <c r="E30" s="25" t="s">
        <v>16</v>
      </c>
      <c r="F30" s="35"/>
      <c r="G30" s="34" t="s">
        <v>18</v>
      </c>
      <c r="H30" s="34" t="s">
        <v>18</v>
      </c>
      <c r="I30" s="34" t="s">
        <v>18</v>
      </c>
      <c r="J30" s="34" t="str">
        <f t="shared" si="4"/>
        <v>None</v>
      </c>
      <c r="K30" s="34" t="s">
        <v>18</v>
      </c>
    </row>
    <row r="31" spans="1:11" s="55" customFormat="1" x14ac:dyDescent="0.25">
      <c r="A31" s="28" t="s">
        <v>79</v>
      </c>
      <c r="B31" s="28"/>
      <c r="C31" s="28"/>
      <c r="D31" s="29" t="s">
        <v>72</v>
      </c>
      <c r="E31" s="32"/>
      <c r="F31" s="33"/>
      <c r="G31" s="33"/>
      <c r="H31" s="33"/>
      <c r="I31" s="32"/>
      <c r="J31" s="32"/>
      <c r="K31" s="32"/>
    </row>
    <row r="32" spans="1:11" ht="30" x14ac:dyDescent="0.25">
      <c r="A32" s="30" t="s">
        <v>80</v>
      </c>
      <c r="B32" s="30" t="s">
        <v>44</v>
      </c>
      <c r="C32" s="30" t="s">
        <v>318</v>
      </c>
      <c r="D32" s="31" t="s">
        <v>73</v>
      </c>
      <c r="E32" s="25" t="s">
        <v>16</v>
      </c>
      <c r="F32" s="35"/>
      <c r="G32" s="34" t="str">
        <f t="shared" ref="G32:G35" si="5">E32</f>
        <v>None</v>
      </c>
      <c r="H32" s="34" t="s">
        <v>18</v>
      </c>
      <c r="I32" s="34" t="s">
        <v>18</v>
      </c>
      <c r="J32" s="34" t="s">
        <v>18</v>
      </c>
      <c r="K32" s="34" t="str">
        <f>E32</f>
        <v>None</v>
      </c>
    </row>
    <row r="33" spans="1:11" ht="45" x14ac:dyDescent="0.25">
      <c r="A33" s="30" t="s">
        <v>81</v>
      </c>
      <c r="B33" s="30" t="s">
        <v>44</v>
      </c>
      <c r="C33" s="30" t="s">
        <v>318</v>
      </c>
      <c r="D33" s="31" t="s">
        <v>196</v>
      </c>
      <c r="E33" s="25" t="s">
        <v>16</v>
      </c>
      <c r="F33" s="35"/>
      <c r="G33" s="34" t="str">
        <f t="shared" si="5"/>
        <v>None</v>
      </c>
      <c r="H33" s="34" t="s">
        <v>18</v>
      </c>
      <c r="I33" s="34" t="s">
        <v>18</v>
      </c>
      <c r="J33" s="34" t="s">
        <v>18</v>
      </c>
      <c r="K33" s="34" t="str">
        <f t="shared" ref="K33:K39" si="6">E33</f>
        <v>None</v>
      </c>
    </row>
    <row r="34" spans="1:11" ht="30" x14ac:dyDescent="0.25">
      <c r="A34" s="30" t="s">
        <v>82</v>
      </c>
      <c r="B34" s="30" t="s">
        <v>44</v>
      </c>
      <c r="C34" s="30" t="s">
        <v>318</v>
      </c>
      <c r="D34" s="31" t="s">
        <v>78</v>
      </c>
      <c r="E34" s="25" t="s">
        <v>16</v>
      </c>
      <c r="F34" s="35"/>
      <c r="G34" s="34" t="s">
        <v>18</v>
      </c>
      <c r="H34" s="34" t="s">
        <v>18</v>
      </c>
      <c r="I34" s="34" t="s">
        <v>18</v>
      </c>
      <c r="J34" s="34" t="s">
        <v>18</v>
      </c>
      <c r="K34" s="34" t="str">
        <f t="shared" si="6"/>
        <v>None</v>
      </c>
    </row>
    <row r="35" spans="1:11" ht="30" x14ac:dyDescent="0.25">
      <c r="A35" s="30" t="s">
        <v>83</v>
      </c>
      <c r="B35" s="30" t="s">
        <v>44</v>
      </c>
      <c r="C35" s="30" t="s">
        <v>317</v>
      </c>
      <c r="D35" s="31" t="s">
        <v>74</v>
      </c>
      <c r="E35" s="25" t="s">
        <v>16</v>
      </c>
      <c r="F35" s="35"/>
      <c r="G35" s="34" t="str">
        <f t="shared" si="5"/>
        <v>None</v>
      </c>
      <c r="H35" s="34" t="s">
        <v>18</v>
      </c>
      <c r="I35" s="34" t="s">
        <v>18</v>
      </c>
      <c r="J35" s="34" t="s">
        <v>18</v>
      </c>
      <c r="K35" s="34" t="str">
        <f t="shared" si="6"/>
        <v>None</v>
      </c>
    </row>
    <row r="36" spans="1:11" x14ac:dyDescent="0.25">
      <c r="A36" s="30" t="s">
        <v>84</v>
      </c>
      <c r="B36" s="30" t="s">
        <v>44</v>
      </c>
      <c r="C36" s="30" t="s">
        <v>318</v>
      </c>
      <c r="D36" s="31" t="s">
        <v>75</v>
      </c>
      <c r="E36" s="25" t="s">
        <v>16</v>
      </c>
      <c r="F36" s="35"/>
      <c r="G36" s="34" t="s">
        <v>18</v>
      </c>
      <c r="H36" s="34" t="s">
        <v>18</v>
      </c>
      <c r="I36" s="34" t="s">
        <v>18</v>
      </c>
      <c r="J36" s="34" t="s">
        <v>18</v>
      </c>
      <c r="K36" s="34" t="str">
        <f t="shared" si="6"/>
        <v>None</v>
      </c>
    </row>
    <row r="37" spans="1:11" ht="45" x14ac:dyDescent="0.25">
      <c r="A37" s="30" t="s">
        <v>85</v>
      </c>
      <c r="B37" s="30" t="s">
        <v>44</v>
      </c>
      <c r="C37" s="30" t="s">
        <v>318</v>
      </c>
      <c r="D37" s="31" t="s">
        <v>274</v>
      </c>
      <c r="E37" s="25" t="s">
        <v>16</v>
      </c>
      <c r="F37" s="35"/>
      <c r="G37" s="34" t="s">
        <v>18</v>
      </c>
      <c r="H37" s="34" t="s">
        <v>18</v>
      </c>
      <c r="I37" s="34" t="s">
        <v>18</v>
      </c>
      <c r="J37" s="34" t="s">
        <v>18</v>
      </c>
      <c r="K37" s="34" t="str">
        <f t="shared" ref="K37" si="7">E37</f>
        <v>None</v>
      </c>
    </row>
    <row r="38" spans="1:11" ht="30" x14ac:dyDescent="0.25">
      <c r="A38" s="30" t="s">
        <v>86</v>
      </c>
      <c r="B38" s="30" t="s">
        <v>44</v>
      </c>
      <c r="C38" s="30" t="s">
        <v>318</v>
      </c>
      <c r="D38" s="31" t="s">
        <v>76</v>
      </c>
      <c r="E38" s="25" t="s">
        <v>16</v>
      </c>
      <c r="F38" s="35"/>
      <c r="G38" s="34" t="s">
        <v>18</v>
      </c>
      <c r="H38" s="34" t="s">
        <v>18</v>
      </c>
      <c r="I38" s="34" t="s">
        <v>18</v>
      </c>
      <c r="J38" s="34" t="s">
        <v>18</v>
      </c>
      <c r="K38" s="34" t="str">
        <f t="shared" si="6"/>
        <v>None</v>
      </c>
    </row>
    <row r="39" spans="1:11" ht="30" x14ac:dyDescent="0.25">
      <c r="A39" s="30" t="s">
        <v>273</v>
      </c>
      <c r="B39" s="30" t="s">
        <v>44</v>
      </c>
      <c r="C39" s="30" t="s">
        <v>318</v>
      </c>
      <c r="D39" s="31" t="s">
        <v>77</v>
      </c>
      <c r="E39" s="25" t="s">
        <v>16</v>
      </c>
      <c r="F39" s="35"/>
      <c r="G39" s="34" t="s">
        <v>18</v>
      </c>
      <c r="H39" s="34" t="s">
        <v>18</v>
      </c>
      <c r="I39" s="34" t="s">
        <v>18</v>
      </c>
      <c r="J39" s="34" t="s">
        <v>18</v>
      </c>
      <c r="K39" s="34" t="str">
        <f t="shared" si="6"/>
        <v>None</v>
      </c>
    </row>
    <row r="40" spans="1:11" s="55" customFormat="1" x14ac:dyDescent="0.25">
      <c r="A40" s="28" t="s">
        <v>94</v>
      </c>
      <c r="B40" s="28"/>
      <c r="C40" s="28"/>
      <c r="D40" s="29" t="s">
        <v>60</v>
      </c>
      <c r="E40" s="32"/>
      <c r="F40" s="33"/>
      <c r="G40" s="33"/>
      <c r="H40" s="33"/>
      <c r="I40" s="32"/>
      <c r="J40" s="32"/>
      <c r="K40" s="32"/>
    </row>
    <row r="41" spans="1:11" x14ac:dyDescent="0.25">
      <c r="A41" s="30" t="s">
        <v>95</v>
      </c>
      <c r="B41" s="30" t="s">
        <v>56</v>
      </c>
      <c r="C41" s="30" t="s">
        <v>318</v>
      </c>
      <c r="D41" s="31" t="s">
        <v>61</v>
      </c>
      <c r="E41" s="25" t="s">
        <v>16</v>
      </c>
      <c r="F41" s="35"/>
      <c r="G41" s="34" t="str">
        <f t="shared" si="0"/>
        <v>None</v>
      </c>
      <c r="H41" s="34" t="s">
        <v>18</v>
      </c>
      <c r="I41" s="34" t="s">
        <v>18</v>
      </c>
      <c r="J41" s="34" t="s">
        <v>18</v>
      </c>
      <c r="K41" s="34" t="s">
        <v>18</v>
      </c>
    </row>
    <row r="42" spans="1:11" ht="30" x14ac:dyDescent="0.25">
      <c r="A42" s="30" t="s">
        <v>96</v>
      </c>
      <c r="B42" s="30" t="s">
        <v>56</v>
      </c>
      <c r="C42" s="30" t="s">
        <v>318</v>
      </c>
      <c r="D42" s="31" t="s">
        <v>62</v>
      </c>
      <c r="E42" s="25" t="s">
        <v>16</v>
      </c>
      <c r="F42" s="35"/>
      <c r="G42" s="34" t="str">
        <f t="shared" si="0"/>
        <v>None</v>
      </c>
      <c r="H42" s="34" t="s">
        <v>18</v>
      </c>
      <c r="I42" s="34" t="s">
        <v>18</v>
      </c>
      <c r="J42" s="34" t="s">
        <v>18</v>
      </c>
      <c r="K42" s="34" t="s">
        <v>18</v>
      </c>
    </row>
    <row r="43" spans="1:11" ht="30" x14ac:dyDescent="0.25">
      <c r="A43" s="30" t="s">
        <v>97</v>
      </c>
      <c r="B43" s="30" t="s">
        <v>56</v>
      </c>
      <c r="C43" s="30" t="s">
        <v>318</v>
      </c>
      <c r="D43" s="31" t="s">
        <v>63</v>
      </c>
      <c r="E43" s="25" t="s">
        <v>16</v>
      </c>
      <c r="F43" s="35"/>
      <c r="G43" s="34" t="str">
        <f t="shared" si="0"/>
        <v>None</v>
      </c>
      <c r="H43" s="34" t="s">
        <v>18</v>
      </c>
      <c r="I43" s="34" t="s">
        <v>18</v>
      </c>
      <c r="J43" s="34" t="s">
        <v>18</v>
      </c>
      <c r="K43" s="34" t="s">
        <v>18</v>
      </c>
    </row>
    <row r="44" spans="1:11" ht="45" x14ac:dyDescent="0.25">
      <c r="A44" s="30" t="s">
        <v>98</v>
      </c>
      <c r="B44" s="30" t="s">
        <v>56</v>
      </c>
      <c r="C44" s="30" t="s">
        <v>315</v>
      </c>
      <c r="D44" s="31" t="s">
        <v>71</v>
      </c>
      <c r="E44" s="25" t="s">
        <v>16</v>
      </c>
      <c r="F44" s="35"/>
      <c r="G44" s="34" t="str">
        <f t="shared" si="0"/>
        <v>None</v>
      </c>
      <c r="H44" s="34" t="s">
        <v>18</v>
      </c>
      <c r="I44" s="34" t="s">
        <v>18</v>
      </c>
      <c r="J44" s="34" t="s">
        <v>18</v>
      </c>
      <c r="K44" s="34" t="s">
        <v>18</v>
      </c>
    </row>
    <row r="45" spans="1:11" s="55" customFormat="1" x14ac:dyDescent="0.25">
      <c r="A45" s="28" t="s">
        <v>99</v>
      </c>
      <c r="B45" s="28"/>
      <c r="C45" s="28"/>
      <c r="D45" s="29" t="s">
        <v>87</v>
      </c>
      <c r="E45" s="32"/>
      <c r="F45" s="33"/>
      <c r="G45" s="33"/>
      <c r="H45" s="33"/>
      <c r="I45" s="32"/>
      <c r="J45" s="32"/>
      <c r="K45" s="32"/>
    </row>
    <row r="46" spans="1:11" ht="30" x14ac:dyDescent="0.25">
      <c r="A46" s="30" t="s">
        <v>100</v>
      </c>
      <c r="B46" s="30" t="s">
        <v>44</v>
      </c>
      <c r="C46" s="30" t="s">
        <v>318</v>
      </c>
      <c r="D46" s="31" t="s">
        <v>93</v>
      </c>
      <c r="E46" s="25" t="s">
        <v>16</v>
      </c>
      <c r="F46" s="35"/>
      <c r="G46" s="34" t="str">
        <f t="shared" ref="G46:G51" si="8">E46</f>
        <v>None</v>
      </c>
      <c r="H46" s="34" t="s">
        <v>18</v>
      </c>
      <c r="I46" s="34" t="s">
        <v>18</v>
      </c>
      <c r="J46" s="34" t="s">
        <v>18</v>
      </c>
      <c r="K46" s="34" t="s">
        <v>18</v>
      </c>
    </row>
    <row r="47" spans="1:11" ht="30" x14ac:dyDescent="0.25">
      <c r="A47" s="30" t="s">
        <v>101</v>
      </c>
      <c r="B47" s="30" t="s">
        <v>44</v>
      </c>
      <c r="C47" s="30" t="s">
        <v>318</v>
      </c>
      <c r="D47" s="31" t="s">
        <v>92</v>
      </c>
      <c r="E47" s="25" t="s">
        <v>16</v>
      </c>
      <c r="F47" s="35"/>
      <c r="G47" s="34" t="str">
        <f t="shared" ref="G47" si="9">E47</f>
        <v>None</v>
      </c>
      <c r="H47" s="34" t="s">
        <v>18</v>
      </c>
      <c r="I47" s="34" t="s">
        <v>18</v>
      </c>
      <c r="J47" s="34" t="s">
        <v>18</v>
      </c>
      <c r="K47" s="34" t="s">
        <v>18</v>
      </c>
    </row>
    <row r="48" spans="1:11" ht="30" x14ac:dyDescent="0.25">
      <c r="A48" s="30" t="s">
        <v>102</v>
      </c>
      <c r="B48" s="30" t="s">
        <v>44</v>
      </c>
      <c r="C48" s="30" t="s">
        <v>318</v>
      </c>
      <c r="D48" s="31" t="s">
        <v>90</v>
      </c>
      <c r="E48" s="25" t="s">
        <v>16</v>
      </c>
      <c r="F48" s="35"/>
      <c r="G48" s="34" t="str">
        <f t="shared" si="8"/>
        <v>None</v>
      </c>
      <c r="H48" s="34" t="s">
        <v>18</v>
      </c>
      <c r="I48" s="34" t="s">
        <v>18</v>
      </c>
      <c r="J48" s="34" t="s">
        <v>18</v>
      </c>
      <c r="K48" s="34" t="s">
        <v>18</v>
      </c>
    </row>
    <row r="49" spans="1:11" ht="30" x14ac:dyDescent="0.25">
      <c r="A49" s="30" t="s">
        <v>103</v>
      </c>
      <c r="B49" s="30" t="s">
        <v>44</v>
      </c>
      <c r="C49" s="30" t="s">
        <v>318</v>
      </c>
      <c r="D49" s="31" t="s">
        <v>91</v>
      </c>
      <c r="E49" s="25" t="s">
        <v>16</v>
      </c>
      <c r="F49" s="35"/>
      <c r="G49" s="34" t="str">
        <f t="shared" si="8"/>
        <v>None</v>
      </c>
      <c r="H49" s="34" t="s">
        <v>18</v>
      </c>
      <c r="I49" s="34" t="s">
        <v>18</v>
      </c>
      <c r="J49" s="34" t="s">
        <v>18</v>
      </c>
      <c r="K49" s="34" t="s">
        <v>18</v>
      </c>
    </row>
    <row r="50" spans="1:11" ht="60" x14ac:dyDescent="0.25">
      <c r="A50" s="30" t="s">
        <v>104</v>
      </c>
      <c r="B50" s="30" t="s">
        <v>44</v>
      </c>
      <c r="C50" s="30" t="s">
        <v>318</v>
      </c>
      <c r="D50" s="31" t="s">
        <v>213</v>
      </c>
      <c r="E50" s="25" t="s">
        <v>16</v>
      </c>
      <c r="F50" s="35"/>
      <c r="G50" s="34" t="str">
        <f t="shared" si="8"/>
        <v>None</v>
      </c>
      <c r="H50" s="34" t="s">
        <v>18</v>
      </c>
      <c r="I50" s="34" t="s">
        <v>18</v>
      </c>
      <c r="J50" s="34" t="s">
        <v>18</v>
      </c>
      <c r="K50" s="34" t="s">
        <v>18</v>
      </c>
    </row>
    <row r="51" spans="1:11" ht="30" x14ac:dyDescent="0.25">
      <c r="A51" s="30" t="s">
        <v>106</v>
      </c>
      <c r="B51" s="30" t="s">
        <v>44</v>
      </c>
      <c r="C51" s="30" t="s">
        <v>318</v>
      </c>
      <c r="D51" s="31" t="s">
        <v>105</v>
      </c>
      <c r="E51" s="25" t="s">
        <v>16</v>
      </c>
      <c r="F51" s="35"/>
      <c r="G51" s="34" t="str">
        <f t="shared" si="8"/>
        <v>None</v>
      </c>
      <c r="H51" s="34" t="s">
        <v>18</v>
      </c>
      <c r="I51" s="34" t="s">
        <v>18</v>
      </c>
      <c r="J51" s="34" t="s">
        <v>18</v>
      </c>
      <c r="K51" s="34" t="s">
        <v>18</v>
      </c>
    </row>
    <row r="52" spans="1:11" s="55" customFormat="1" x14ac:dyDescent="0.25">
      <c r="A52" s="28" t="s">
        <v>110</v>
      </c>
      <c r="B52" s="28"/>
      <c r="C52" s="28"/>
      <c r="D52" s="29" t="s">
        <v>88</v>
      </c>
      <c r="E52" s="32"/>
      <c r="F52" s="33"/>
      <c r="G52" s="33"/>
      <c r="H52" s="33"/>
      <c r="I52" s="32"/>
      <c r="J52" s="32"/>
      <c r="K52" s="32"/>
    </row>
    <row r="53" spans="1:11" ht="30" x14ac:dyDescent="0.25">
      <c r="A53" s="30" t="s">
        <v>115</v>
      </c>
      <c r="B53" s="30" t="s">
        <v>44</v>
      </c>
      <c r="C53" s="30" t="s">
        <v>317</v>
      </c>
      <c r="D53" s="31" t="s">
        <v>107</v>
      </c>
      <c r="E53" s="25" t="s">
        <v>16</v>
      </c>
      <c r="F53" s="35"/>
      <c r="G53" s="34" t="s">
        <v>18</v>
      </c>
      <c r="H53" s="34" t="str">
        <f>E53</f>
        <v>None</v>
      </c>
      <c r="I53" s="34" t="s">
        <v>18</v>
      </c>
      <c r="J53" s="34" t="s">
        <v>18</v>
      </c>
      <c r="K53" s="34" t="s">
        <v>18</v>
      </c>
    </row>
    <row r="54" spans="1:11" ht="45" x14ac:dyDescent="0.25">
      <c r="A54" s="30" t="s">
        <v>116</v>
      </c>
      <c r="B54" s="30" t="s">
        <v>44</v>
      </c>
      <c r="C54" s="30" t="s">
        <v>318</v>
      </c>
      <c r="D54" s="31" t="s">
        <v>108</v>
      </c>
      <c r="E54" s="25" t="s">
        <v>16</v>
      </c>
      <c r="F54" s="35"/>
      <c r="G54" s="34" t="s">
        <v>18</v>
      </c>
      <c r="H54" s="34" t="str">
        <f>E54</f>
        <v>None</v>
      </c>
      <c r="I54" s="34" t="s">
        <v>18</v>
      </c>
      <c r="J54" s="34" t="s">
        <v>18</v>
      </c>
      <c r="K54" s="34" t="s">
        <v>18</v>
      </c>
    </row>
    <row r="55" spans="1:11" ht="30" x14ac:dyDescent="0.25">
      <c r="A55" s="30" t="s">
        <v>117</v>
      </c>
      <c r="B55" s="30" t="s">
        <v>44</v>
      </c>
      <c r="C55" s="30" t="s">
        <v>294</v>
      </c>
      <c r="D55" s="31" t="s">
        <v>109</v>
      </c>
      <c r="E55" s="25" t="s">
        <v>16</v>
      </c>
      <c r="F55" s="35"/>
      <c r="G55" s="34" t="s">
        <v>18</v>
      </c>
      <c r="H55" s="34" t="str">
        <f t="shared" si="1"/>
        <v>None</v>
      </c>
      <c r="I55" s="34" t="str">
        <f>E55</f>
        <v>None</v>
      </c>
      <c r="J55" s="34" t="s">
        <v>18</v>
      </c>
      <c r="K55" s="34" t="s">
        <v>18</v>
      </c>
    </row>
    <row r="56" spans="1:11" ht="30" x14ac:dyDescent="0.25">
      <c r="A56" s="30" t="s">
        <v>118</v>
      </c>
      <c r="B56" s="30" t="s">
        <v>44</v>
      </c>
      <c r="C56" s="30" t="s">
        <v>318</v>
      </c>
      <c r="D56" s="31" t="s">
        <v>214</v>
      </c>
      <c r="E56" s="25" t="s">
        <v>16</v>
      </c>
      <c r="F56" s="35"/>
      <c r="G56" s="34" t="s">
        <v>18</v>
      </c>
      <c r="H56" s="34" t="str">
        <f t="shared" si="1"/>
        <v>None</v>
      </c>
      <c r="I56" s="34" t="s">
        <v>18</v>
      </c>
      <c r="J56" s="34" t="s">
        <v>18</v>
      </c>
      <c r="K56" s="34" t="s">
        <v>18</v>
      </c>
    </row>
    <row r="57" spans="1:11" s="55" customFormat="1" x14ac:dyDescent="0.25">
      <c r="A57" s="28" t="s">
        <v>111</v>
      </c>
      <c r="B57" s="28"/>
      <c r="C57" s="28"/>
      <c r="D57" s="29" t="s">
        <v>135</v>
      </c>
      <c r="E57" s="32"/>
      <c r="F57" s="33"/>
      <c r="G57" s="33"/>
      <c r="H57" s="33"/>
      <c r="I57" s="32"/>
      <c r="J57" s="32"/>
      <c r="K57" s="32"/>
    </row>
    <row r="58" spans="1:11" ht="45" x14ac:dyDescent="0.25">
      <c r="A58" s="30" t="s">
        <v>127</v>
      </c>
      <c r="B58" s="30" t="s">
        <v>137</v>
      </c>
      <c r="C58" s="30" t="s">
        <v>314</v>
      </c>
      <c r="D58" s="31" t="s">
        <v>119</v>
      </c>
      <c r="E58" s="25" t="s">
        <v>16</v>
      </c>
      <c r="F58" s="35"/>
      <c r="G58" s="34" t="s">
        <v>18</v>
      </c>
      <c r="H58" s="34" t="str">
        <f t="shared" ref="H58:H64" si="10">E58</f>
        <v>None</v>
      </c>
      <c r="I58" s="34" t="s">
        <v>18</v>
      </c>
      <c r="J58" s="34" t="s">
        <v>18</v>
      </c>
      <c r="K58" s="34" t="s">
        <v>18</v>
      </c>
    </row>
    <row r="59" spans="1:11" ht="30" x14ac:dyDescent="0.25">
      <c r="A59" s="30" t="s">
        <v>128</v>
      </c>
      <c r="B59" s="30" t="s">
        <v>137</v>
      </c>
      <c r="C59" s="30" t="s">
        <v>314</v>
      </c>
      <c r="D59" s="31" t="s">
        <v>120</v>
      </c>
      <c r="E59" s="25" t="s">
        <v>16</v>
      </c>
      <c r="F59" s="35"/>
      <c r="G59" s="34" t="s">
        <v>18</v>
      </c>
      <c r="H59" s="34" t="str">
        <f t="shared" si="10"/>
        <v>None</v>
      </c>
      <c r="I59" s="34" t="s">
        <v>18</v>
      </c>
      <c r="J59" s="34" t="s">
        <v>18</v>
      </c>
      <c r="K59" s="34" t="s">
        <v>18</v>
      </c>
    </row>
    <row r="60" spans="1:11" ht="45" x14ac:dyDescent="0.25">
      <c r="A60" s="30" t="s">
        <v>129</v>
      </c>
      <c r="B60" s="30" t="s">
        <v>137</v>
      </c>
      <c r="C60" s="30" t="s">
        <v>317</v>
      </c>
      <c r="D60" s="31" t="s">
        <v>121</v>
      </c>
      <c r="E60" s="25" t="s">
        <v>16</v>
      </c>
      <c r="F60" s="35"/>
      <c r="G60" s="34" t="s">
        <v>18</v>
      </c>
      <c r="H60" s="34" t="str">
        <f t="shared" si="10"/>
        <v>None</v>
      </c>
      <c r="I60" s="34" t="s">
        <v>18</v>
      </c>
      <c r="J60" s="34" t="s">
        <v>18</v>
      </c>
      <c r="K60" s="34" t="s">
        <v>18</v>
      </c>
    </row>
    <row r="61" spans="1:11" ht="45" x14ac:dyDescent="0.25">
      <c r="A61" s="30" t="s">
        <v>130</v>
      </c>
      <c r="B61" s="30" t="s">
        <v>137</v>
      </c>
      <c r="C61" s="30" t="s">
        <v>317</v>
      </c>
      <c r="D61" s="31" t="s">
        <v>122</v>
      </c>
      <c r="E61" s="25" t="s">
        <v>16</v>
      </c>
      <c r="F61" s="35"/>
      <c r="G61" s="34" t="s">
        <v>18</v>
      </c>
      <c r="H61" s="34" t="str">
        <f t="shared" si="10"/>
        <v>None</v>
      </c>
      <c r="I61" s="34" t="s">
        <v>18</v>
      </c>
      <c r="J61" s="34" t="s">
        <v>18</v>
      </c>
      <c r="K61" s="34" t="s">
        <v>18</v>
      </c>
    </row>
    <row r="62" spans="1:11" ht="19.5" customHeight="1" x14ac:dyDescent="0.25">
      <c r="A62" s="30" t="s">
        <v>131</v>
      </c>
      <c r="B62" s="30" t="s">
        <v>137</v>
      </c>
      <c r="C62" s="30" t="s">
        <v>317</v>
      </c>
      <c r="D62" s="31" t="s">
        <v>123</v>
      </c>
      <c r="E62" s="25" t="s">
        <v>16</v>
      </c>
      <c r="F62" s="35"/>
      <c r="G62" s="34" t="s">
        <v>18</v>
      </c>
      <c r="H62" s="34" t="str">
        <f t="shared" si="10"/>
        <v>None</v>
      </c>
      <c r="I62" s="34" t="str">
        <f>E62</f>
        <v>None</v>
      </c>
      <c r="J62" s="34" t="s">
        <v>18</v>
      </c>
      <c r="K62" s="34" t="s">
        <v>18</v>
      </c>
    </row>
    <row r="63" spans="1:11" ht="45" x14ac:dyDescent="0.25">
      <c r="A63" s="30" t="s">
        <v>132</v>
      </c>
      <c r="B63" s="30" t="s">
        <v>137</v>
      </c>
      <c r="C63" s="30" t="s">
        <v>314</v>
      </c>
      <c r="D63" s="31" t="s">
        <v>126</v>
      </c>
      <c r="E63" s="25" t="s">
        <v>16</v>
      </c>
      <c r="F63" s="35"/>
      <c r="G63" s="34" t="s">
        <v>18</v>
      </c>
      <c r="H63" s="34" t="str">
        <f t="shared" si="10"/>
        <v>None</v>
      </c>
      <c r="I63" s="34" t="s">
        <v>18</v>
      </c>
      <c r="J63" s="34" t="s">
        <v>18</v>
      </c>
      <c r="K63" s="34" t="s">
        <v>18</v>
      </c>
    </row>
    <row r="64" spans="1:11" ht="30" x14ac:dyDescent="0.25">
      <c r="A64" s="30" t="s">
        <v>133</v>
      </c>
      <c r="B64" s="30" t="s">
        <v>137</v>
      </c>
      <c r="C64" s="30" t="s">
        <v>314</v>
      </c>
      <c r="D64" s="31" t="s">
        <v>124</v>
      </c>
      <c r="E64" s="25" t="s">
        <v>16</v>
      </c>
      <c r="F64" s="35"/>
      <c r="G64" s="34" t="s">
        <v>18</v>
      </c>
      <c r="H64" s="34" t="str">
        <f t="shared" si="10"/>
        <v>None</v>
      </c>
      <c r="I64" s="34" t="s">
        <v>18</v>
      </c>
      <c r="J64" s="34" t="s">
        <v>18</v>
      </c>
      <c r="K64" s="34" t="s">
        <v>18</v>
      </c>
    </row>
    <row r="65" spans="1:11" ht="30" x14ac:dyDescent="0.25">
      <c r="A65" s="30" t="s">
        <v>134</v>
      </c>
      <c r="B65" s="30" t="s">
        <v>137</v>
      </c>
      <c r="C65" s="30" t="s">
        <v>294</v>
      </c>
      <c r="D65" s="31" t="s">
        <v>125</v>
      </c>
      <c r="E65" s="25" t="s">
        <v>16</v>
      </c>
      <c r="F65" s="35"/>
      <c r="G65" s="34" t="s">
        <v>18</v>
      </c>
      <c r="H65" s="34" t="str">
        <f t="shared" ref="H65" si="11">E65</f>
        <v>None</v>
      </c>
      <c r="I65" s="34" t="str">
        <f>E65</f>
        <v>None</v>
      </c>
      <c r="J65" s="34" t="s">
        <v>18</v>
      </c>
      <c r="K65" s="34" t="s">
        <v>18</v>
      </c>
    </row>
    <row r="66" spans="1:11" ht="30" x14ac:dyDescent="0.25">
      <c r="A66" s="30" t="s">
        <v>136</v>
      </c>
      <c r="B66" s="30" t="s">
        <v>137</v>
      </c>
      <c r="C66" s="30" t="s">
        <v>294</v>
      </c>
      <c r="D66" s="31" t="s">
        <v>216</v>
      </c>
      <c r="E66" s="25" t="s">
        <v>16</v>
      </c>
      <c r="F66" s="35"/>
      <c r="G66" s="34" t="s">
        <v>18</v>
      </c>
      <c r="H66" s="34" t="str">
        <f t="shared" ref="H66" si="12">E66</f>
        <v>None</v>
      </c>
      <c r="I66" s="34" t="s">
        <v>18</v>
      </c>
      <c r="J66" s="34" t="s">
        <v>18</v>
      </c>
      <c r="K66" s="34" t="s">
        <v>18</v>
      </c>
    </row>
    <row r="67" spans="1:11" s="55" customFormat="1" x14ac:dyDescent="0.25">
      <c r="A67" s="28" t="s">
        <v>112</v>
      </c>
      <c r="B67" s="28"/>
      <c r="C67" s="28"/>
      <c r="D67" s="29" t="s">
        <v>146</v>
      </c>
      <c r="E67" s="32"/>
      <c r="F67" s="33"/>
      <c r="G67" s="33"/>
      <c r="H67" s="33"/>
      <c r="I67" s="32"/>
      <c r="J67" s="32"/>
      <c r="K67" s="32"/>
    </row>
    <row r="68" spans="1:11" ht="60" x14ac:dyDescent="0.25">
      <c r="A68" s="30" t="s">
        <v>139</v>
      </c>
      <c r="B68" s="30" t="s">
        <v>137</v>
      </c>
      <c r="C68" s="30" t="s">
        <v>317</v>
      </c>
      <c r="D68" s="31" t="s">
        <v>217</v>
      </c>
      <c r="E68" s="25" t="s">
        <v>16</v>
      </c>
      <c r="F68" s="35"/>
      <c r="G68" s="34" t="s">
        <v>18</v>
      </c>
      <c r="H68" s="34" t="str">
        <f t="shared" ref="H68:H74" si="13">E68</f>
        <v>None</v>
      </c>
      <c r="I68" s="34" t="s">
        <v>18</v>
      </c>
      <c r="J68" s="34" t="s">
        <v>18</v>
      </c>
      <c r="K68" s="34" t="s">
        <v>18</v>
      </c>
    </row>
    <row r="69" spans="1:11" ht="45" x14ac:dyDescent="0.25">
      <c r="A69" s="30" t="s">
        <v>140</v>
      </c>
      <c r="B69" s="30" t="s">
        <v>137</v>
      </c>
      <c r="C69" s="30" t="s">
        <v>317</v>
      </c>
      <c r="D69" s="31" t="s">
        <v>138</v>
      </c>
      <c r="E69" s="25" t="s">
        <v>16</v>
      </c>
      <c r="F69" s="35"/>
      <c r="G69" s="34" t="s">
        <v>18</v>
      </c>
      <c r="H69" s="34" t="str">
        <f t="shared" si="13"/>
        <v>None</v>
      </c>
      <c r="I69" s="34" t="s">
        <v>18</v>
      </c>
      <c r="J69" s="34" t="s">
        <v>18</v>
      </c>
      <c r="K69" s="34" t="s">
        <v>18</v>
      </c>
    </row>
    <row r="70" spans="1:11" ht="75" x14ac:dyDescent="0.25">
      <c r="A70" s="30" t="s">
        <v>141</v>
      </c>
      <c r="B70" s="30" t="s">
        <v>137</v>
      </c>
      <c r="C70" s="30" t="s">
        <v>317</v>
      </c>
      <c r="D70" s="31" t="s">
        <v>218</v>
      </c>
      <c r="E70" s="25" t="s">
        <v>16</v>
      </c>
      <c r="F70" s="35"/>
      <c r="G70" s="34" t="s">
        <v>18</v>
      </c>
      <c r="H70" s="34" t="str">
        <f t="shared" si="13"/>
        <v>None</v>
      </c>
      <c r="I70" s="34" t="s">
        <v>18</v>
      </c>
      <c r="J70" s="34" t="s">
        <v>18</v>
      </c>
      <c r="K70" s="34" t="s">
        <v>18</v>
      </c>
    </row>
    <row r="71" spans="1:11" ht="90" x14ac:dyDescent="0.25">
      <c r="A71" s="30" t="s">
        <v>142</v>
      </c>
      <c r="B71" s="30" t="s">
        <v>137</v>
      </c>
      <c r="C71" s="30" t="s">
        <v>317</v>
      </c>
      <c r="D71" s="31" t="s">
        <v>219</v>
      </c>
      <c r="E71" s="25" t="s">
        <v>16</v>
      </c>
      <c r="F71" s="35"/>
      <c r="G71" s="34" t="s">
        <v>18</v>
      </c>
      <c r="H71" s="34" t="str">
        <f t="shared" si="13"/>
        <v>None</v>
      </c>
      <c r="I71" s="34" t="s">
        <v>18</v>
      </c>
      <c r="J71" s="34" t="s">
        <v>18</v>
      </c>
      <c r="K71" s="34" t="s">
        <v>18</v>
      </c>
    </row>
    <row r="72" spans="1:11" ht="60" x14ac:dyDescent="0.25">
      <c r="A72" s="30" t="s">
        <v>143</v>
      </c>
      <c r="B72" s="30" t="s">
        <v>137</v>
      </c>
      <c r="C72" s="30" t="s">
        <v>294</v>
      </c>
      <c r="D72" s="31" t="s">
        <v>220</v>
      </c>
      <c r="E72" s="25" t="s">
        <v>16</v>
      </c>
      <c r="F72" s="35"/>
      <c r="G72" s="34" t="s">
        <v>18</v>
      </c>
      <c r="H72" s="34" t="str">
        <f t="shared" si="13"/>
        <v>None</v>
      </c>
      <c r="I72" s="34" t="s">
        <v>18</v>
      </c>
      <c r="J72" s="34" t="s">
        <v>18</v>
      </c>
      <c r="K72" s="34" t="s">
        <v>18</v>
      </c>
    </row>
    <row r="73" spans="1:11" ht="45" x14ac:dyDescent="0.25">
      <c r="A73" s="30" t="s">
        <v>144</v>
      </c>
      <c r="B73" s="30" t="s">
        <v>137</v>
      </c>
      <c r="C73" s="30" t="s">
        <v>294</v>
      </c>
      <c r="D73" s="31" t="s">
        <v>147</v>
      </c>
      <c r="E73" s="25" t="s">
        <v>16</v>
      </c>
      <c r="F73" s="35"/>
      <c r="G73" s="34" t="s">
        <v>18</v>
      </c>
      <c r="H73" s="34" t="str">
        <f t="shared" si="13"/>
        <v>None</v>
      </c>
      <c r="I73" s="34" t="s">
        <v>18</v>
      </c>
      <c r="J73" s="34" t="s">
        <v>18</v>
      </c>
      <c r="K73" s="34" t="s">
        <v>18</v>
      </c>
    </row>
    <row r="74" spans="1:11" ht="90" x14ac:dyDescent="0.25">
      <c r="A74" s="30" t="s">
        <v>145</v>
      </c>
      <c r="B74" s="30" t="s">
        <v>137</v>
      </c>
      <c r="C74" s="30" t="s">
        <v>294</v>
      </c>
      <c r="D74" s="31" t="s">
        <v>223</v>
      </c>
      <c r="E74" s="25" t="s">
        <v>16</v>
      </c>
      <c r="F74" s="35"/>
      <c r="G74" s="34" t="s">
        <v>18</v>
      </c>
      <c r="H74" s="34" t="str">
        <f t="shared" si="13"/>
        <v>None</v>
      </c>
      <c r="I74" s="34" t="s">
        <v>18</v>
      </c>
      <c r="J74" s="34" t="s">
        <v>18</v>
      </c>
      <c r="K74" s="34" t="s">
        <v>18</v>
      </c>
    </row>
    <row r="75" spans="1:11" s="55" customFormat="1" x14ac:dyDescent="0.25">
      <c r="A75" s="28" t="s">
        <v>113</v>
      </c>
      <c r="B75" s="28"/>
      <c r="C75" s="28"/>
      <c r="D75" s="29" t="s">
        <v>89</v>
      </c>
      <c r="E75" s="32"/>
      <c r="F75" s="33"/>
      <c r="G75" s="33"/>
      <c r="H75" s="33"/>
      <c r="I75" s="32"/>
      <c r="J75" s="32"/>
      <c r="K75" s="32"/>
    </row>
    <row r="76" spans="1:11" ht="45" x14ac:dyDescent="0.25">
      <c r="A76" s="30" t="s">
        <v>149</v>
      </c>
      <c r="B76" s="30" t="s">
        <v>137</v>
      </c>
      <c r="C76" s="30" t="s">
        <v>258</v>
      </c>
      <c r="D76" s="31" t="s">
        <v>156</v>
      </c>
      <c r="E76" s="25" t="s">
        <v>16</v>
      </c>
      <c r="F76" s="35"/>
      <c r="G76" s="34" t="s">
        <v>18</v>
      </c>
      <c r="H76" s="34" t="str">
        <f t="shared" ref="H76:H82" si="14">E76</f>
        <v>None</v>
      </c>
      <c r="I76" s="34" t="s">
        <v>18</v>
      </c>
      <c r="J76" s="34" t="s">
        <v>18</v>
      </c>
      <c r="K76" s="34" t="s">
        <v>18</v>
      </c>
    </row>
    <row r="77" spans="1:11" ht="60" x14ac:dyDescent="0.25">
      <c r="A77" s="30" t="s">
        <v>150</v>
      </c>
      <c r="B77" s="30" t="s">
        <v>137</v>
      </c>
      <c r="C77" s="30" t="s">
        <v>258</v>
      </c>
      <c r="D77" s="31" t="s">
        <v>256</v>
      </c>
      <c r="E77" s="25" t="s">
        <v>16</v>
      </c>
      <c r="F77" s="35"/>
      <c r="G77" s="34" t="s">
        <v>18</v>
      </c>
      <c r="H77" s="34" t="str">
        <f t="shared" si="14"/>
        <v>None</v>
      </c>
      <c r="I77" s="34" t="s">
        <v>18</v>
      </c>
      <c r="J77" s="34" t="s">
        <v>18</v>
      </c>
      <c r="K77" s="34" t="s">
        <v>18</v>
      </c>
    </row>
    <row r="78" spans="1:11" ht="45" x14ac:dyDescent="0.25">
      <c r="A78" s="30" t="s">
        <v>151</v>
      </c>
      <c r="B78" s="30" t="s">
        <v>137</v>
      </c>
      <c r="C78" s="30" t="s">
        <v>258</v>
      </c>
      <c r="D78" s="31" t="s">
        <v>257</v>
      </c>
      <c r="E78" s="25" t="s">
        <v>16</v>
      </c>
      <c r="F78" s="35"/>
      <c r="G78" s="34" t="s">
        <v>18</v>
      </c>
      <c r="H78" s="34" t="str">
        <f t="shared" si="14"/>
        <v>None</v>
      </c>
      <c r="I78" s="34" t="s">
        <v>18</v>
      </c>
      <c r="J78" s="34" t="s">
        <v>18</v>
      </c>
      <c r="K78" s="34" t="s">
        <v>18</v>
      </c>
    </row>
    <row r="79" spans="1:11" ht="30" x14ac:dyDescent="0.25">
      <c r="A79" s="30" t="s">
        <v>152</v>
      </c>
      <c r="B79" s="30" t="s">
        <v>137</v>
      </c>
      <c r="C79" s="30" t="s">
        <v>294</v>
      </c>
      <c r="D79" s="31" t="s">
        <v>148</v>
      </c>
      <c r="E79" s="25" t="s">
        <v>16</v>
      </c>
      <c r="F79" s="35"/>
      <c r="G79" s="34" t="s">
        <v>18</v>
      </c>
      <c r="H79" s="34" t="str">
        <f t="shared" si="14"/>
        <v>None</v>
      </c>
      <c r="I79" s="34" t="s">
        <v>18</v>
      </c>
      <c r="J79" s="34" t="s">
        <v>18</v>
      </c>
      <c r="K79" s="34" t="s">
        <v>18</v>
      </c>
    </row>
    <row r="80" spans="1:11" ht="60" x14ac:dyDescent="0.25">
      <c r="A80" s="30" t="s">
        <v>153</v>
      </c>
      <c r="B80" s="30" t="s">
        <v>137</v>
      </c>
      <c r="C80" s="30" t="s">
        <v>294</v>
      </c>
      <c r="D80" s="31" t="s">
        <v>276</v>
      </c>
      <c r="E80" s="25" t="s">
        <v>16</v>
      </c>
      <c r="F80" s="35"/>
      <c r="G80" s="34" t="s">
        <v>18</v>
      </c>
      <c r="H80" s="34" t="str">
        <f t="shared" si="14"/>
        <v>None</v>
      </c>
      <c r="I80" s="34" t="str">
        <f>E80</f>
        <v>None</v>
      </c>
      <c r="J80" s="34" t="s">
        <v>18</v>
      </c>
      <c r="K80" s="34" t="s">
        <v>18</v>
      </c>
    </row>
    <row r="81" spans="1:11" ht="45" x14ac:dyDescent="0.25">
      <c r="A81" s="30" t="s">
        <v>154</v>
      </c>
      <c r="B81" s="30" t="s">
        <v>137</v>
      </c>
      <c r="C81" s="30" t="s">
        <v>294</v>
      </c>
      <c r="D81" s="31" t="s">
        <v>160</v>
      </c>
      <c r="E81" s="25" t="s">
        <v>16</v>
      </c>
      <c r="F81" s="35"/>
      <c r="G81" s="34" t="s">
        <v>18</v>
      </c>
      <c r="H81" s="34" t="str">
        <f t="shared" si="14"/>
        <v>None</v>
      </c>
      <c r="I81" s="34" t="s">
        <v>18</v>
      </c>
      <c r="J81" s="34" t="s">
        <v>18</v>
      </c>
      <c r="K81" s="34" t="s">
        <v>18</v>
      </c>
    </row>
    <row r="82" spans="1:11" ht="45" x14ac:dyDescent="0.25">
      <c r="A82" s="30" t="s">
        <v>155</v>
      </c>
      <c r="B82" s="30" t="s">
        <v>137</v>
      </c>
      <c r="C82" s="30" t="s">
        <v>294</v>
      </c>
      <c r="D82" s="31" t="s">
        <v>277</v>
      </c>
      <c r="E82" s="25" t="s">
        <v>16</v>
      </c>
      <c r="F82" s="35"/>
      <c r="G82" s="34" t="s">
        <v>18</v>
      </c>
      <c r="H82" s="34" t="str">
        <f t="shared" si="14"/>
        <v>None</v>
      </c>
      <c r="I82" s="34" t="str">
        <f>E82</f>
        <v>None</v>
      </c>
      <c r="J82" s="34" t="str">
        <f>E82</f>
        <v>None</v>
      </c>
      <c r="K82" s="34" t="s">
        <v>18</v>
      </c>
    </row>
    <row r="83" spans="1:11" ht="46.5" customHeight="1" x14ac:dyDescent="0.25">
      <c r="A83" s="30" t="s">
        <v>158</v>
      </c>
      <c r="B83" s="30" t="s">
        <v>137</v>
      </c>
      <c r="C83" s="30" t="s">
        <v>258</v>
      </c>
      <c r="D83" s="31" t="s">
        <v>161</v>
      </c>
      <c r="E83" s="25" t="s">
        <v>16</v>
      </c>
      <c r="F83" s="35"/>
      <c r="G83" s="34" t="s">
        <v>18</v>
      </c>
      <c r="H83" s="34" t="str">
        <f t="shared" ref="H83" si="15">E83</f>
        <v>None</v>
      </c>
      <c r="I83" s="34" t="str">
        <f>E83</f>
        <v>None</v>
      </c>
      <c r="J83" s="34" t="str">
        <f>E83</f>
        <v>None</v>
      </c>
      <c r="K83" s="34" t="s">
        <v>18</v>
      </c>
    </row>
    <row r="84" spans="1:11" ht="30" x14ac:dyDescent="0.25">
      <c r="A84" s="30" t="s">
        <v>159</v>
      </c>
      <c r="B84" s="30" t="s">
        <v>137</v>
      </c>
      <c r="C84" s="30" t="s">
        <v>258</v>
      </c>
      <c r="D84" s="31" t="s">
        <v>157</v>
      </c>
      <c r="E84" s="25" t="s">
        <v>16</v>
      </c>
      <c r="F84" s="35"/>
      <c r="G84" s="34" t="s">
        <v>18</v>
      </c>
      <c r="H84" s="34" t="str">
        <f t="shared" ref="H84" si="16">E84</f>
        <v>None</v>
      </c>
      <c r="I84" s="34" t="s">
        <v>18</v>
      </c>
      <c r="J84" s="34" t="s">
        <v>18</v>
      </c>
      <c r="K84" s="34" t="s">
        <v>18</v>
      </c>
    </row>
    <row r="85" spans="1:11" s="55" customFormat="1" x14ac:dyDescent="0.25">
      <c r="A85" s="28" t="s">
        <v>114</v>
      </c>
      <c r="B85" s="28"/>
      <c r="C85" s="28"/>
      <c r="D85" s="29" t="s">
        <v>162</v>
      </c>
      <c r="E85" s="32"/>
      <c r="F85" s="33"/>
      <c r="G85" s="33"/>
      <c r="H85" s="33"/>
      <c r="I85" s="32"/>
      <c r="J85" s="32"/>
      <c r="K85" s="32"/>
    </row>
    <row r="86" spans="1:11" ht="45" x14ac:dyDescent="0.25">
      <c r="A86" s="30" t="s">
        <v>163</v>
      </c>
      <c r="B86" s="30" t="s">
        <v>137</v>
      </c>
      <c r="C86" s="30" t="s">
        <v>318</v>
      </c>
      <c r="D86" s="31" t="s">
        <v>278</v>
      </c>
      <c r="E86" s="25" t="s">
        <v>16</v>
      </c>
      <c r="F86" s="35"/>
      <c r="G86" s="34" t="str">
        <f t="shared" ref="G86" si="17">E86</f>
        <v>None</v>
      </c>
      <c r="H86" s="34" t="str">
        <f t="shared" ref="H86:H88" si="18">E86</f>
        <v>None</v>
      </c>
      <c r="I86" s="34" t="s">
        <v>18</v>
      </c>
      <c r="J86" s="34" t="s">
        <v>18</v>
      </c>
      <c r="K86" s="34" t="s">
        <v>18</v>
      </c>
    </row>
    <row r="87" spans="1:11" ht="60" x14ac:dyDescent="0.25">
      <c r="A87" s="30" t="s">
        <v>164</v>
      </c>
      <c r="B87" s="30" t="s">
        <v>137</v>
      </c>
      <c r="C87" s="30" t="s">
        <v>318</v>
      </c>
      <c r="D87" s="31" t="s">
        <v>279</v>
      </c>
      <c r="E87" s="25" t="s">
        <v>16</v>
      </c>
      <c r="F87" s="35"/>
      <c r="G87" s="34" t="s">
        <v>18</v>
      </c>
      <c r="H87" s="34" t="str">
        <f t="shared" si="18"/>
        <v>None</v>
      </c>
      <c r="I87" s="34" t="s">
        <v>18</v>
      </c>
      <c r="J87" s="34" t="s">
        <v>18</v>
      </c>
      <c r="K87" s="34" t="s">
        <v>18</v>
      </c>
    </row>
    <row r="88" spans="1:11" ht="45" x14ac:dyDescent="0.25">
      <c r="A88" s="30" t="s">
        <v>165</v>
      </c>
      <c r="B88" s="30" t="s">
        <v>137</v>
      </c>
      <c r="C88" s="30" t="s">
        <v>318</v>
      </c>
      <c r="D88" s="31" t="s">
        <v>280</v>
      </c>
      <c r="E88" s="25" t="s">
        <v>16</v>
      </c>
      <c r="F88" s="35"/>
      <c r="G88" s="34" t="s">
        <v>18</v>
      </c>
      <c r="H88" s="34" t="str">
        <f t="shared" si="18"/>
        <v>None</v>
      </c>
      <c r="I88" s="34" t="s">
        <v>18</v>
      </c>
      <c r="J88" s="34" t="s">
        <v>18</v>
      </c>
      <c r="K88" s="34" t="s">
        <v>18</v>
      </c>
    </row>
    <row r="89" spans="1:11" s="55" customFormat="1" x14ac:dyDescent="0.25">
      <c r="A89" s="28" t="s">
        <v>168</v>
      </c>
      <c r="B89" s="28"/>
      <c r="C89" s="28"/>
      <c r="D89" s="29" t="s">
        <v>166</v>
      </c>
      <c r="E89" s="32"/>
      <c r="F89" s="33"/>
      <c r="G89" s="33"/>
      <c r="H89" s="33"/>
      <c r="I89" s="32"/>
      <c r="J89" s="32"/>
      <c r="K89" s="32"/>
    </row>
    <row r="90" spans="1:11" ht="30" x14ac:dyDescent="0.25">
      <c r="A90" s="30" t="s">
        <v>169</v>
      </c>
      <c r="B90" s="30" t="s">
        <v>137</v>
      </c>
      <c r="C90" s="30" t="s">
        <v>294</v>
      </c>
      <c r="D90" s="31" t="s">
        <v>167</v>
      </c>
      <c r="E90" s="25" t="s">
        <v>16</v>
      </c>
      <c r="F90" s="35"/>
      <c r="G90" s="34" t="s">
        <v>18</v>
      </c>
      <c r="H90" s="34" t="s">
        <v>18</v>
      </c>
      <c r="I90" s="34" t="str">
        <f t="shared" ref="I90:I96" si="19">E90</f>
        <v>None</v>
      </c>
      <c r="J90" s="34" t="s">
        <v>18</v>
      </c>
      <c r="K90" s="34" t="s">
        <v>18</v>
      </c>
    </row>
    <row r="91" spans="1:11" ht="60" x14ac:dyDescent="0.25">
      <c r="A91" s="30" t="s">
        <v>170</v>
      </c>
      <c r="B91" s="30" t="s">
        <v>137</v>
      </c>
      <c r="C91" s="30" t="s">
        <v>294</v>
      </c>
      <c r="D91" s="31" t="s">
        <v>264</v>
      </c>
      <c r="E91" s="25" t="s">
        <v>16</v>
      </c>
      <c r="F91" s="35"/>
      <c r="G91" s="34" t="s">
        <v>18</v>
      </c>
      <c r="H91" s="34" t="s">
        <v>18</v>
      </c>
      <c r="I91" s="34" t="str">
        <f t="shared" ref="I91:I95" si="20">E91</f>
        <v>None</v>
      </c>
      <c r="J91" s="34" t="str">
        <f t="shared" ref="J91:J95" si="21">E91</f>
        <v>None</v>
      </c>
      <c r="K91" s="34" t="s">
        <v>18</v>
      </c>
    </row>
    <row r="92" spans="1:11" ht="32.25" customHeight="1" x14ac:dyDescent="0.25">
      <c r="A92" s="30" t="s">
        <v>259</v>
      </c>
      <c r="B92" s="30" t="s">
        <v>137</v>
      </c>
      <c r="C92" s="30" t="s">
        <v>294</v>
      </c>
      <c r="D92" s="31" t="s">
        <v>265</v>
      </c>
      <c r="E92" s="25" t="s">
        <v>16</v>
      </c>
      <c r="F92" s="35"/>
      <c r="G92" s="34" t="s">
        <v>18</v>
      </c>
      <c r="H92" s="34" t="s">
        <v>18</v>
      </c>
      <c r="I92" s="34" t="str">
        <f t="shared" si="20"/>
        <v>None</v>
      </c>
      <c r="J92" s="34" t="str">
        <f t="shared" si="21"/>
        <v>None</v>
      </c>
      <c r="K92" s="34" t="s">
        <v>18</v>
      </c>
    </row>
    <row r="93" spans="1:11" ht="30" x14ac:dyDescent="0.25">
      <c r="A93" s="30" t="s">
        <v>260</v>
      </c>
      <c r="B93" s="30" t="s">
        <v>137</v>
      </c>
      <c r="C93" s="30" t="s">
        <v>258</v>
      </c>
      <c r="D93" s="31" t="s">
        <v>266</v>
      </c>
      <c r="E93" s="25" t="s">
        <v>16</v>
      </c>
      <c r="F93" s="35"/>
      <c r="G93" s="34" t="s">
        <v>18</v>
      </c>
      <c r="H93" s="34" t="s">
        <v>18</v>
      </c>
      <c r="I93" s="34" t="str">
        <f t="shared" si="20"/>
        <v>None</v>
      </c>
      <c r="J93" s="34" t="str">
        <f t="shared" si="21"/>
        <v>None</v>
      </c>
      <c r="K93" s="34" t="s">
        <v>18</v>
      </c>
    </row>
    <row r="94" spans="1:11" ht="30" x14ac:dyDescent="0.25">
      <c r="A94" s="30" t="s">
        <v>261</v>
      </c>
      <c r="B94" s="30" t="s">
        <v>137</v>
      </c>
      <c r="C94" s="30" t="s">
        <v>294</v>
      </c>
      <c r="D94" s="31" t="s">
        <v>281</v>
      </c>
      <c r="E94" s="25" t="s">
        <v>16</v>
      </c>
      <c r="F94" s="35"/>
      <c r="G94" s="34" t="s">
        <v>18</v>
      </c>
      <c r="H94" s="34" t="s">
        <v>18</v>
      </c>
      <c r="I94" s="34" t="str">
        <f t="shared" si="20"/>
        <v>None</v>
      </c>
      <c r="J94" s="34" t="str">
        <f t="shared" si="21"/>
        <v>None</v>
      </c>
      <c r="K94" s="34" t="s">
        <v>18</v>
      </c>
    </row>
    <row r="95" spans="1:11" ht="30" x14ac:dyDescent="0.25">
      <c r="A95" s="30" t="s">
        <v>262</v>
      </c>
      <c r="B95" s="30" t="s">
        <v>137</v>
      </c>
      <c r="C95" s="30" t="s">
        <v>294</v>
      </c>
      <c r="D95" s="31" t="s">
        <v>282</v>
      </c>
      <c r="E95" s="25" t="s">
        <v>16</v>
      </c>
      <c r="F95" s="35"/>
      <c r="G95" s="34" t="s">
        <v>18</v>
      </c>
      <c r="H95" s="34" t="s">
        <v>18</v>
      </c>
      <c r="I95" s="34" t="str">
        <f t="shared" si="20"/>
        <v>None</v>
      </c>
      <c r="J95" s="34" t="str">
        <f t="shared" si="21"/>
        <v>None</v>
      </c>
      <c r="K95" s="34" t="s">
        <v>18</v>
      </c>
    </row>
    <row r="96" spans="1:11" ht="30" x14ac:dyDescent="0.25">
      <c r="A96" s="30" t="s">
        <v>263</v>
      </c>
      <c r="B96" s="30" t="s">
        <v>137</v>
      </c>
      <c r="C96" s="30" t="s">
        <v>294</v>
      </c>
      <c r="D96" s="31" t="s">
        <v>275</v>
      </c>
      <c r="E96" s="25" t="s">
        <v>16</v>
      </c>
      <c r="F96" s="35"/>
      <c r="G96" s="34" t="s">
        <v>18</v>
      </c>
      <c r="H96" s="34" t="s">
        <v>18</v>
      </c>
      <c r="I96" s="34" t="str">
        <f t="shared" si="19"/>
        <v>None</v>
      </c>
      <c r="J96" s="34" t="str">
        <f>E96</f>
        <v>None</v>
      </c>
      <c r="K96" s="34" t="s">
        <v>18</v>
      </c>
    </row>
    <row r="97" spans="1:11" s="55" customFormat="1" x14ac:dyDescent="0.25">
      <c r="A97" s="28" t="s">
        <v>172</v>
      </c>
      <c r="B97" s="28"/>
      <c r="C97" s="28"/>
      <c r="D97" s="29" t="s">
        <v>174</v>
      </c>
      <c r="E97" s="32"/>
      <c r="F97" s="33"/>
      <c r="G97" s="33"/>
      <c r="H97" s="33"/>
      <c r="I97" s="32"/>
      <c r="J97" s="32"/>
      <c r="K97" s="32"/>
    </row>
    <row r="98" spans="1:11" ht="30" x14ac:dyDescent="0.25">
      <c r="A98" s="30" t="s">
        <v>173</v>
      </c>
      <c r="B98" s="30" t="s">
        <v>137</v>
      </c>
      <c r="C98" s="30" t="s">
        <v>317</v>
      </c>
      <c r="D98" s="31" t="s">
        <v>171</v>
      </c>
      <c r="E98" s="25" t="s">
        <v>16</v>
      </c>
      <c r="F98" s="35"/>
      <c r="G98" s="34" t="s">
        <v>18</v>
      </c>
      <c r="H98" s="34" t="str">
        <f t="shared" ref="H98:H102" si="22">E98</f>
        <v>None</v>
      </c>
      <c r="I98" s="34" t="s">
        <v>18</v>
      </c>
      <c r="J98" s="34" t="s">
        <v>18</v>
      </c>
      <c r="K98" s="34" t="s">
        <v>18</v>
      </c>
    </row>
    <row r="99" spans="1:11" ht="60" x14ac:dyDescent="0.25">
      <c r="A99" s="30" t="s">
        <v>175</v>
      </c>
      <c r="B99" s="30" t="s">
        <v>137</v>
      </c>
      <c r="C99" s="30" t="s">
        <v>317</v>
      </c>
      <c r="D99" s="31" t="s">
        <v>283</v>
      </c>
      <c r="E99" s="25" t="s">
        <v>16</v>
      </c>
      <c r="F99" s="35"/>
      <c r="G99" s="34" t="s">
        <v>18</v>
      </c>
      <c r="H99" s="34" t="str">
        <f t="shared" si="22"/>
        <v>None</v>
      </c>
      <c r="I99" s="34" t="s">
        <v>18</v>
      </c>
      <c r="J99" s="34" t="s">
        <v>18</v>
      </c>
      <c r="K99" s="34" t="s">
        <v>18</v>
      </c>
    </row>
    <row r="100" spans="1:11" ht="45" x14ac:dyDescent="0.25">
      <c r="A100" s="30" t="s">
        <v>176</v>
      </c>
      <c r="B100" s="30" t="s">
        <v>137</v>
      </c>
      <c r="C100" s="30" t="s">
        <v>314</v>
      </c>
      <c r="D100" s="31" t="s">
        <v>179</v>
      </c>
      <c r="E100" s="25" t="s">
        <v>16</v>
      </c>
      <c r="F100" s="35"/>
      <c r="G100" s="34" t="s">
        <v>18</v>
      </c>
      <c r="H100" s="34" t="str">
        <f t="shared" si="22"/>
        <v>None</v>
      </c>
      <c r="I100" s="34" t="s">
        <v>18</v>
      </c>
      <c r="J100" s="34" t="s">
        <v>18</v>
      </c>
      <c r="K100" s="34" t="s">
        <v>18</v>
      </c>
    </row>
    <row r="101" spans="1:11" ht="45" x14ac:dyDescent="0.25">
      <c r="A101" s="30" t="s">
        <v>177</v>
      </c>
      <c r="B101" s="30" t="s">
        <v>137</v>
      </c>
      <c r="C101" s="30" t="s">
        <v>317</v>
      </c>
      <c r="D101" s="31" t="s">
        <v>221</v>
      </c>
      <c r="E101" s="25" t="s">
        <v>16</v>
      </c>
      <c r="F101" s="35"/>
      <c r="G101" s="34" t="s">
        <v>18</v>
      </c>
      <c r="H101" s="34" t="str">
        <f t="shared" ref="H101" si="23">E101</f>
        <v>None</v>
      </c>
      <c r="I101" s="34" t="s">
        <v>18</v>
      </c>
      <c r="J101" s="34" t="s">
        <v>18</v>
      </c>
      <c r="K101" s="34" t="s">
        <v>18</v>
      </c>
    </row>
    <row r="102" spans="1:11" ht="60" x14ac:dyDescent="0.25">
      <c r="A102" s="30" t="s">
        <v>222</v>
      </c>
      <c r="B102" s="30" t="s">
        <v>137</v>
      </c>
      <c r="C102" s="30" t="s">
        <v>258</v>
      </c>
      <c r="D102" s="31" t="s">
        <v>178</v>
      </c>
      <c r="E102" s="25" t="s">
        <v>16</v>
      </c>
      <c r="F102" s="35"/>
      <c r="G102" s="34" t="s">
        <v>18</v>
      </c>
      <c r="H102" s="34" t="str">
        <f t="shared" si="22"/>
        <v>None</v>
      </c>
      <c r="I102" s="34" t="s">
        <v>18</v>
      </c>
      <c r="J102" s="34" t="s">
        <v>18</v>
      </c>
      <c r="K102" s="34" t="s">
        <v>18</v>
      </c>
    </row>
    <row r="103" spans="1:11" s="55" customFormat="1" x14ac:dyDescent="0.25">
      <c r="A103" s="28" t="s">
        <v>184</v>
      </c>
      <c r="B103" s="28"/>
      <c r="C103" s="28"/>
      <c r="D103" s="29" t="s">
        <v>197</v>
      </c>
      <c r="E103" s="32"/>
      <c r="F103" s="33"/>
      <c r="G103" s="33"/>
      <c r="H103" s="33"/>
      <c r="I103" s="32"/>
      <c r="J103" s="32"/>
      <c r="K103" s="32"/>
    </row>
    <row r="104" spans="1:11" ht="30" x14ac:dyDescent="0.25">
      <c r="A104" s="30" t="s">
        <v>185</v>
      </c>
      <c r="B104" s="30" t="s">
        <v>44</v>
      </c>
      <c r="C104" s="30" t="s">
        <v>318</v>
      </c>
      <c r="D104" s="31" t="s">
        <v>202</v>
      </c>
      <c r="E104" s="25" t="s">
        <v>16</v>
      </c>
      <c r="F104" s="35"/>
      <c r="G104" s="34" t="s">
        <v>18</v>
      </c>
      <c r="H104" s="34" t="str">
        <f t="shared" ref="H104" si="24">E104</f>
        <v>None</v>
      </c>
      <c r="I104" s="34" t="s">
        <v>18</v>
      </c>
      <c r="J104" s="34" t="s">
        <v>18</v>
      </c>
      <c r="K104" s="34" t="s">
        <v>18</v>
      </c>
    </row>
    <row r="105" spans="1:11" ht="60" x14ac:dyDescent="0.25">
      <c r="A105" s="30" t="s">
        <v>188</v>
      </c>
      <c r="B105" s="30" t="s">
        <v>137</v>
      </c>
      <c r="C105" s="30" t="s">
        <v>314</v>
      </c>
      <c r="D105" s="31" t="s">
        <v>198</v>
      </c>
      <c r="E105" s="25" t="s">
        <v>16</v>
      </c>
      <c r="F105" s="35"/>
      <c r="G105" s="34" t="s">
        <v>18</v>
      </c>
      <c r="H105" s="34" t="str">
        <f t="shared" ref="H105:H110" si="25">E105</f>
        <v>None</v>
      </c>
      <c r="I105" s="34" t="s">
        <v>18</v>
      </c>
      <c r="J105" s="34" t="s">
        <v>18</v>
      </c>
      <c r="K105" s="34" t="s">
        <v>18</v>
      </c>
    </row>
    <row r="106" spans="1:11" ht="30" x14ac:dyDescent="0.25">
      <c r="A106" s="30" t="s">
        <v>189</v>
      </c>
      <c r="B106" s="30" t="s">
        <v>137</v>
      </c>
      <c r="C106" s="30" t="s">
        <v>318</v>
      </c>
      <c r="D106" s="31" t="s">
        <v>203</v>
      </c>
      <c r="E106" s="25" t="s">
        <v>16</v>
      </c>
      <c r="F106" s="35"/>
      <c r="G106" s="34" t="s">
        <v>18</v>
      </c>
      <c r="H106" s="34" t="str">
        <f t="shared" si="25"/>
        <v>None</v>
      </c>
      <c r="I106" s="34" t="s">
        <v>18</v>
      </c>
      <c r="J106" s="34" t="s">
        <v>18</v>
      </c>
      <c r="K106" s="34" t="s">
        <v>18</v>
      </c>
    </row>
    <row r="107" spans="1:11" ht="30" x14ac:dyDescent="0.25">
      <c r="A107" s="30" t="s">
        <v>190</v>
      </c>
      <c r="B107" s="30" t="s">
        <v>137</v>
      </c>
      <c r="C107" s="30" t="s">
        <v>318</v>
      </c>
      <c r="D107" s="31" t="s">
        <v>204</v>
      </c>
      <c r="E107" s="25" t="s">
        <v>16</v>
      </c>
      <c r="F107" s="35"/>
      <c r="G107" s="34" t="s">
        <v>18</v>
      </c>
      <c r="H107" s="34" t="str">
        <f t="shared" si="25"/>
        <v>None</v>
      </c>
      <c r="I107" s="34" t="s">
        <v>18</v>
      </c>
      <c r="J107" s="34" t="s">
        <v>18</v>
      </c>
      <c r="K107" s="34" t="s">
        <v>18</v>
      </c>
    </row>
    <row r="108" spans="1:11" ht="45" x14ac:dyDescent="0.25">
      <c r="A108" s="30" t="s">
        <v>205</v>
      </c>
      <c r="B108" s="30" t="s">
        <v>44</v>
      </c>
      <c r="C108" s="30" t="s">
        <v>314</v>
      </c>
      <c r="D108" s="31" t="s">
        <v>199</v>
      </c>
      <c r="E108" s="25" t="s">
        <v>16</v>
      </c>
      <c r="F108" s="35"/>
      <c r="G108" s="34" t="s">
        <v>18</v>
      </c>
      <c r="H108" s="34" t="str">
        <f t="shared" si="25"/>
        <v>None</v>
      </c>
      <c r="I108" s="34" t="s">
        <v>18</v>
      </c>
      <c r="J108" s="34" t="s">
        <v>18</v>
      </c>
      <c r="K108" s="34" t="s">
        <v>18</v>
      </c>
    </row>
    <row r="109" spans="1:11" ht="60" x14ac:dyDescent="0.25">
      <c r="A109" s="30" t="s">
        <v>206</v>
      </c>
      <c r="B109" s="30" t="s">
        <v>137</v>
      </c>
      <c r="C109" s="30" t="s">
        <v>258</v>
      </c>
      <c r="D109" s="31" t="s">
        <v>200</v>
      </c>
      <c r="E109" s="25" t="s">
        <v>16</v>
      </c>
      <c r="F109" s="35"/>
      <c r="G109" s="34" t="s">
        <v>18</v>
      </c>
      <c r="H109" s="34" t="str">
        <f t="shared" si="25"/>
        <v>None</v>
      </c>
      <c r="I109" s="34" t="s">
        <v>18</v>
      </c>
      <c r="J109" s="34" t="s">
        <v>18</v>
      </c>
      <c r="K109" s="34" t="s">
        <v>18</v>
      </c>
    </row>
    <row r="110" spans="1:11" ht="33.75" customHeight="1" x14ac:dyDescent="0.25">
      <c r="A110" s="30" t="s">
        <v>207</v>
      </c>
      <c r="B110" s="30" t="s">
        <v>137</v>
      </c>
      <c r="C110" s="30" t="s">
        <v>314</v>
      </c>
      <c r="D110" s="31" t="s">
        <v>201</v>
      </c>
      <c r="E110" s="25" t="s">
        <v>16</v>
      </c>
      <c r="F110" s="35"/>
      <c r="G110" s="34" t="s">
        <v>18</v>
      </c>
      <c r="H110" s="34" t="str">
        <f t="shared" si="25"/>
        <v>None</v>
      </c>
      <c r="I110" s="34" t="s">
        <v>18</v>
      </c>
      <c r="J110" s="34" t="s">
        <v>18</v>
      </c>
      <c r="K110" s="34" t="s">
        <v>18</v>
      </c>
    </row>
    <row r="111" spans="1:11" s="55" customFormat="1" x14ac:dyDescent="0.25">
      <c r="A111" s="28" t="s">
        <v>208</v>
      </c>
      <c r="B111" s="28"/>
      <c r="C111" s="28"/>
      <c r="D111" s="29" t="s">
        <v>224</v>
      </c>
      <c r="E111" s="32"/>
      <c r="F111" s="33"/>
      <c r="G111" s="33"/>
      <c r="H111" s="33"/>
      <c r="I111" s="32"/>
      <c r="J111" s="32"/>
      <c r="K111" s="32"/>
    </row>
    <row r="112" spans="1:11" ht="45" x14ac:dyDescent="0.25">
      <c r="A112" s="30" t="s">
        <v>209</v>
      </c>
      <c r="B112" s="30" t="s">
        <v>137</v>
      </c>
      <c r="C112" s="30" t="s">
        <v>314</v>
      </c>
      <c r="D112" s="31" t="s">
        <v>284</v>
      </c>
      <c r="E112" s="25" t="s">
        <v>16</v>
      </c>
      <c r="F112" s="35"/>
      <c r="G112" s="34" t="s">
        <v>18</v>
      </c>
      <c r="H112" s="34" t="str">
        <f t="shared" ref="H112" si="26">E112</f>
        <v>None</v>
      </c>
      <c r="I112" s="34" t="s">
        <v>18</v>
      </c>
      <c r="J112" s="34" t="s">
        <v>18</v>
      </c>
      <c r="K112" s="34" t="s">
        <v>18</v>
      </c>
    </row>
    <row r="113" spans="1:11" ht="60" x14ac:dyDescent="0.25">
      <c r="A113" s="30" t="s">
        <v>210</v>
      </c>
      <c r="B113" s="30" t="s">
        <v>137</v>
      </c>
      <c r="C113" s="30" t="s">
        <v>317</v>
      </c>
      <c r="D113" s="31" t="s">
        <v>227</v>
      </c>
      <c r="E113" s="25" t="s">
        <v>16</v>
      </c>
      <c r="F113" s="35"/>
      <c r="G113" s="34" t="s">
        <v>18</v>
      </c>
      <c r="H113" s="34" t="str">
        <f t="shared" ref="H113:H115" si="27">E113</f>
        <v>None</v>
      </c>
      <c r="I113" s="34" t="s">
        <v>18</v>
      </c>
      <c r="J113" s="34" t="s">
        <v>18</v>
      </c>
      <c r="K113" s="34" t="s">
        <v>18</v>
      </c>
    </row>
    <row r="114" spans="1:11" ht="45" x14ac:dyDescent="0.25">
      <c r="A114" s="30" t="s">
        <v>211</v>
      </c>
      <c r="B114" s="30" t="s">
        <v>137</v>
      </c>
      <c r="C114" s="30" t="s">
        <v>294</v>
      </c>
      <c r="D114" s="31" t="s">
        <v>225</v>
      </c>
      <c r="E114" s="25" t="s">
        <v>16</v>
      </c>
      <c r="F114" s="35"/>
      <c r="G114" s="34" t="s">
        <v>18</v>
      </c>
      <c r="H114" s="34" t="str">
        <f t="shared" si="27"/>
        <v>None</v>
      </c>
      <c r="I114" s="34" t="s">
        <v>18</v>
      </c>
      <c r="J114" s="34" t="s">
        <v>18</v>
      </c>
      <c r="K114" s="34" t="s">
        <v>18</v>
      </c>
    </row>
    <row r="115" spans="1:11" ht="60" x14ac:dyDescent="0.25">
      <c r="A115" s="30" t="s">
        <v>212</v>
      </c>
      <c r="B115" s="30" t="s">
        <v>137</v>
      </c>
      <c r="C115" s="30" t="s">
        <v>294</v>
      </c>
      <c r="D115" s="31" t="s">
        <v>228</v>
      </c>
      <c r="E115" s="25" t="s">
        <v>16</v>
      </c>
      <c r="F115" s="35"/>
      <c r="G115" s="34" t="s">
        <v>18</v>
      </c>
      <c r="H115" s="34" t="str">
        <f t="shared" si="27"/>
        <v>None</v>
      </c>
      <c r="I115" s="34" t="s">
        <v>18</v>
      </c>
      <c r="J115" s="34" t="s">
        <v>18</v>
      </c>
      <c r="K115" s="34" t="s">
        <v>18</v>
      </c>
    </row>
    <row r="116" spans="1:11" ht="45" x14ac:dyDescent="0.25">
      <c r="A116" s="30" t="s">
        <v>229</v>
      </c>
      <c r="B116" s="30" t="s">
        <v>137</v>
      </c>
      <c r="C116" s="30" t="s">
        <v>294</v>
      </c>
      <c r="D116" s="31" t="s">
        <v>230</v>
      </c>
      <c r="E116" s="25" t="s">
        <v>16</v>
      </c>
      <c r="F116" s="35"/>
      <c r="G116" s="34" t="s">
        <v>18</v>
      </c>
      <c r="H116" s="34" t="str">
        <f t="shared" ref="H116" si="28">E116</f>
        <v>None</v>
      </c>
      <c r="I116" s="34" t="s">
        <v>18</v>
      </c>
      <c r="J116" s="34" t="s">
        <v>18</v>
      </c>
      <c r="K116" s="34" t="s">
        <v>18</v>
      </c>
    </row>
    <row r="117" spans="1:11" s="55" customFormat="1" x14ac:dyDescent="0.25">
      <c r="A117" s="28" t="s">
        <v>238</v>
      </c>
      <c r="B117" s="28"/>
      <c r="C117" s="28"/>
      <c r="D117" s="29" t="s">
        <v>226</v>
      </c>
      <c r="E117" s="32"/>
      <c r="F117" s="33"/>
      <c r="G117" s="33"/>
      <c r="H117" s="33"/>
      <c r="I117" s="32"/>
      <c r="J117" s="32"/>
      <c r="K117" s="32"/>
    </row>
    <row r="118" spans="1:11" ht="30" x14ac:dyDescent="0.25">
      <c r="A118" s="30" t="s">
        <v>239</v>
      </c>
      <c r="B118" s="30" t="s">
        <v>137</v>
      </c>
      <c r="C118" s="30" t="s">
        <v>314</v>
      </c>
      <c r="D118" s="31" t="s">
        <v>231</v>
      </c>
      <c r="E118" s="25" t="s">
        <v>16</v>
      </c>
      <c r="F118" s="35"/>
      <c r="G118" s="34" t="s">
        <v>18</v>
      </c>
      <c r="H118" s="34" t="str">
        <f t="shared" ref="H118:H120" si="29">E118</f>
        <v>None</v>
      </c>
      <c r="I118" s="34" t="s">
        <v>18</v>
      </c>
      <c r="J118" s="34" t="s">
        <v>18</v>
      </c>
      <c r="K118" s="34" t="s">
        <v>18</v>
      </c>
    </row>
    <row r="119" spans="1:11" ht="31.5" customHeight="1" x14ac:dyDescent="0.25">
      <c r="A119" s="30" t="s">
        <v>240</v>
      </c>
      <c r="B119" s="30" t="s">
        <v>137</v>
      </c>
      <c r="C119" s="30" t="s">
        <v>258</v>
      </c>
      <c r="D119" s="31" t="s">
        <v>232</v>
      </c>
      <c r="E119" s="25" t="s">
        <v>16</v>
      </c>
      <c r="F119" s="35"/>
      <c r="G119" s="34" t="s">
        <v>18</v>
      </c>
      <c r="H119" s="34" t="str">
        <f t="shared" si="29"/>
        <v>None</v>
      </c>
      <c r="I119" s="34" t="s">
        <v>18</v>
      </c>
      <c r="J119" s="34" t="s">
        <v>18</v>
      </c>
      <c r="K119" s="34" t="s">
        <v>18</v>
      </c>
    </row>
    <row r="120" spans="1:11" ht="48" customHeight="1" x14ac:dyDescent="0.25">
      <c r="A120" s="30" t="s">
        <v>241</v>
      </c>
      <c r="B120" s="30" t="s">
        <v>137</v>
      </c>
      <c r="C120" s="30" t="s">
        <v>316</v>
      </c>
      <c r="D120" s="31" t="s">
        <v>285</v>
      </c>
      <c r="E120" s="25" t="s">
        <v>16</v>
      </c>
      <c r="F120" s="35"/>
      <c r="G120" s="34" t="s">
        <v>18</v>
      </c>
      <c r="H120" s="34" t="str">
        <f t="shared" si="29"/>
        <v>None</v>
      </c>
      <c r="I120" s="34" t="s">
        <v>18</v>
      </c>
      <c r="J120" s="34" t="s">
        <v>18</v>
      </c>
      <c r="K120" s="34" t="s">
        <v>18</v>
      </c>
    </row>
    <row r="121" spans="1:11" ht="30" x14ac:dyDescent="0.25">
      <c r="A121" s="30" t="s">
        <v>242</v>
      </c>
      <c r="B121" s="30" t="s">
        <v>137</v>
      </c>
      <c r="C121" s="30" t="s">
        <v>316</v>
      </c>
      <c r="D121" s="31" t="s">
        <v>234</v>
      </c>
      <c r="E121" s="25" t="s">
        <v>16</v>
      </c>
      <c r="F121" s="35"/>
      <c r="G121" s="34" t="s">
        <v>18</v>
      </c>
      <c r="H121" s="34" t="str">
        <f t="shared" ref="H121" si="30">E121</f>
        <v>None</v>
      </c>
      <c r="I121" s="34" t="s">
        <v>18</v>
      </c>
      <c r="J121" s="34" t="s">
        <v>18</v>
      </c>
      <c r="K121" s="34" t="s">
        <v>18</v>
      </c>
    </row>
    <row r="122" spans="1:11" ht="30" x14ac:dyDescent="0.25">
      <c r="A122" s="30" t="s">
        <v>243</v>
      </c>
      <c r="B122" s="30" t="s">
        <v>137</v>
      </c>
      <c r="C122" s="30" t="s">
        <v>316</v>
      </c>
      <c r="D122" s="31" t="s">
        <v>235</v>
      </c>
      <c r="E122" s="25" t="s">
        <v>16</v>
      </c>
      <c r="F122" s="35"/>
      <c r="G122" s="34" t="s">
        <v>18</v>
      </c>
      <c r="H122" s="34" t="str">
        <f t="shared" ref="H122:H127" si="31">E122</f>
        <v>None</v>
      </c>
      <c r="I122" s="34" t="s">
        <v>18</v>
      </c>
      <c r="J122" s="34" t="s">
        <v>18</v>
      </c>
      <c r="K122" s="34" t="s">
        <v>18</v>
      </c>
    </row>
    <row r="123" spans="1:11" ht="45" x14ac:dyDescent="0.25">
      <c r="A123" s="30" t="s">
        <v>244</v>
      </c>
      <c r="B123" s="30" t="s">
        <v>137</v>
      </c>
      <c r="C123" s="30" t="s">
        <v>314</v>
      </c>
      <c r="D123" s="31" t="s">
        <v>233</v>
      </c>
      <c r="E123" s="25" t="s">
        <v>16</v>
      </c>
      <c r="F123" s="35"/>
      <c r="G123" s="34" t="s">
        <v>18</v>
      </c>
      <c r="H123" s="34" t="str">
        <f t="shared" si="31"/>
        <v>None</v>
      </c>
      <c r="I123" s="34" t="s">
        <v>18</v>
      </c>
      <c r="J123" s="34" t="s">
        <v>18</v>
      </c>
      <c r="K123" s="34" t="s">
        <v>18</v>
      </c>
    </row>
    <row r="124" spans="1:11" ht="60" x14ac:dyDescent="0.25">
      <c r="A124" s="30" t="s">
        <v>245</v>
      </c>
      <c r="B124" s="30" t="s">
        <v>137</v>
      </c>
      <c r="C124" s="30" t="s">
        <v>316</v>
      </c>
      <c r="D124" s="31" t="s">
        <v>236</v>
      </c>
      <c r="E124" s="25" t="s">
        <v>16</v>
      </c>
      <c r="F124" s="35"/>
      <c r="G124" s="34" t="s">
        <v>18</v>
      </c>
      <c r="H124" s="34" t="str">
        <f t="shared" si="31"/>
        <v>None</v>
      </c>
      <c r="I124" s="34" t="s">
        <v>18</v>
      </c>
      <c r="J124" s="34" t="s">
        <v>18</v>
      </c>
      <c r="K124" s="34" t="s">
        <v>18</v>
      </c>
    </row>
    <row r="125" spans="1:11" ht="45" x14ac:dyDescent="0.25">
      <c r="A125" s="30" t="s">
        <v>246</v>
      </c>
      <c r="B125" s="30" t="s">
        <v>137</v>
      </c>
      <c r="C125" s="30" t="s">
        <v>316</v>
      </c>
      <c r="D125" s="31" t="s">
        <v>237</v>
      </c>
      <c r="E125" s="25" t="s">
        <v>16</v>
      </c>
      <c r="F125" s="35"/>
      <c r="G125" s="34" t="s">
        <v>18</v>
      </c>
      <c r="H125" s="34" t="str">
        <f t="shared" si="31"/>
        <v>None</v>
      </c>
      <c r="I125" s="34" t="s">
        <v>18</v>
      </c>
      <c r="J125" s="34" t="s">
        <v>18</v>
      </c>
      <c r="K125" s="34" t="s">
        <v>18</v>
      </c>
    </row>
    <row r="126" spans="1:11" ht="45" x14ac:dyDescent="0.25">
      <c r="A126" s="30" t="s">
        <v>247</v>
      </c>
      <c r="B126" s="30" t="s">
        <v>137</v>
      </c>
      <c r="C126" s="30" t="s">
        <v>316</v>
      </c>
      <c r="D126" s="31" t="s">
        <v>286</v>
      </c>
      <c r="E126" s="25" t="s">
        <v>16</v>
      </c>
      <c r="F126" s="35"/>
      <c r="G126" s="34" t="s">
        <v>18</v>
      </c>
      <c r="H126" s="34" t="str">
        <f t="shared" si="31"/>
        <v>None</v>
      </c>
      <c r="I126" s="34" t="s">
        <v>18</v>
      </c>
      <c r="J126" s="34" t="s">
        <v>18</v>
      </c>
      <c r="K126" s="34" t="s">
        <v>18</v>
      </c>
    </row>
    <row r="127" spans="1:11" ht="30" x14ac:dyDescent="0.25">
      <c r="A127" s="30" t="s">
        <v>248</v>
      </c>
      <c r="B127" s="30" t="s">
        <v>137</v>
      </c>
      <c r="C127" s="30" t="s">
        <v>316</v>
      </c>
      <c r="D127" s="31" t="s">
        <v>255</v>
      </c>
      <c r="E127" s="25" t="s">
        <v>16</v>
      </c>
      <c r="F127" s="35"/>
      <c r="G127" s="34" t="s">
        <v>18</v>
      </c>
      <c r="H127" s="34" t="str">
        <f t="shared" si="31"/>
        <v>None</v>
      </c>
      <c r="I127" s="34" t="s">
        <v>18</v>
      </c>
      <c r="J127" s="34" t="s">
        <v>18</v>
      </c>
      <c r="K127" s="34" t="s">
        <v>18</v>
      </c>
    </row>
    <row r="128" spans="1:11" s="55" customFormat="1" x14ac:dyDescent="0.25">
      <c r="A128" s="28" t="s">
        <v>249</v>
      </c>
      <c r="B128" s="28"/>
      <c r="C128" s="28"/>
      <c r="D128" s="29" t="s">
        <v>187</v>
      </c>
      <c r="E128" s="32"/>
      <c r="F128" s="33"/>
      <c r="G128" s="33"/>
      <c r="H128" s="33"/>
      <c r="I128" s="32"/>
      <c r="J128" s="32"/>
      <c r="K128" s="32"/>
    </row>
    <row r="129" spans="1:11" ht="45" x14ac:dyDescent="0.25">
      <c r="A129" s="30" t="s">
        <v>250</v>
      </c>
      <c r="B129" s="30" t="s">
        <v>186</v>
      </c>
      <c r="C129" s="30" t="s">
        <v>318</v>
      </c>
      <c r="D129" s="31" t="s">
        <v>191</v>
      </c>
      <c r="E129" s="25" t="s">
        <v>16</v>
      </c>
      <c r="F129" s="35"/>
      <c r="G129" s="34" t="s">
        <v>18</v>
      </c>
      <c r="H129" s="34" t="str">
        <f t="shared" ref="H129:H134" si="32">E129</f>
        <v>None</v>
      </c>
      <c r="I129" s="34" t="s">
        <v>18</v>
      </c>
      <c r="J129" s="34" t="s">
        <v>18</v>
      </c>
      <c r="K129" s="34" t="s">
        <v>18</v>
      </c>
    </row>
    <row r="130" spans="1:11" ht="60" x14ac:dyDescent="0.25">
      <c r="A130" s="30" t="s">
        <v>251</v>
      </c>
      <c r="B130" s="30" t="s">
        <v>186</v>
      </c>
      <c r="C130" s="30" t="s">
        <v>315</v>
      </c>
      <c r="D130" s="31" t="s">
        <v>292</v>
      </c>
      <c r="E130" s="25" t="s">
        <v>16</v>
      </c>
      <c r="F130" s="35"/>
      <c r="G130" s="34" t="s">
        <v>18</v>
      </c>
      <c r="H130" s="34" t="str">
        <f t="shared" si="32"/>
        <v>None</v>
      </c>
      <c r="I130" s="34" t="s">
        <v>18</v>
      </c>
      <c r="J130" s="34" t="s">
        <v>18</v>
      </c>
      <c r="K130" s="34" t="s">
        <v>18</v>
      </c>
    </row>
    <row r="131" spans="1:11" ht="60" x14ac:dyDescent="0.25">
      <c r="A131" s="30" t="s">
        <v>252</v>
      </c>
      <c r="B131" s="30" t="s">
        <v>186</v>
      </c>
      <c r="C131" s="30" t="s">
        <v>315</v>
      </c>
      <c r="D131" s="31" t="s">
        <v>287</v>
      </c>
      <c r="E131" s="25" t="s">
        <v>16</v>
      </c>
      <c r="F131" s="35"/>
      <c r="G131" s="34" t="s">
        <v>18</v>
      </c>
      <c r="H131" s="34" t="str">
        <f t="shared" ref="H131:H132" si="33">E131</f>
        <v>None</v>
      </c>
      <c r="I131" s="34" t="s">
        <v>18</v>
      </c>
      <c r="J131" s="34" t="s">
        <v>18</v>
      </c>
      <c r="K131" s="34" t="s">
        <v>18</v>
      </c>
    </row>
    <row r="132" spans="1:11" ht="45" x14ac:dyDescent="0.25">
      <c r="A132" s="30" t="s">
        <v>253</v>
      </c>
      <c r="B132" s="30" t="s">
        <v>186</v>
      </c>
      <c r="C132" s="30" t="s">
        <v>315</v>
      </c>
      <c r="D132" s="31" t="s">
        <v>288</v>
      </c>
      <c r="E132" s="25" t="s">
        <v>16</v>
      </c>
      <c r="F132" s="35"/>
      <c r="G132" s="34" t="s">
        <v>18</v>
      </c>
      <c r="H132" s="34" t="str">
        <f t="shared" si="33"/>
        <v>None</v>
      </c>
      <c r="I132" s="34" t="s">
        <v>18</v>
      </c>
      <c r="J132" s="34" t="s">
        <v>18</v>
      </c>
      <c r="K132" s="34" t="s">
        <v>18</v>
      </c>
    </row>
    <row r="133" spans="1:11" ht="30" x14ac:dyDescent="0.25">
      <c r="A133" s="30" t="s">
        <v>290</v>
      </c>
      <c r="B133" s="30" t="s">
        <v>186</v>
      </c>
      <c r="C133" s="30" t="s">
        <v>318</v>
      </c>
      <c r="D133" s="31" t="s">
        <v>254</v>
      </c>
      <c r="E133" s="25" t="s">
        <v>16</v>
      </c>
      <c r="F133" s="35"/>
      <c r="G133" s="34" t="s">
        <v>18</v>
      </c>
      <c r="H133" s="34" t="str">
        <f t="shared" si="32"/>
        <v>None</v>
      </c>
      <c r="I133" s="34" t="s">
        <v>18</v>
      </c>
      <c r="J133" s="34" t="s">
        <v>18</v>
      </c>
      <c r="K133" s="34" t="s">
        <v>18</v>
      </c>
    </row>
    <row r="134" spans="1:11" ht="45" x14ac:dyDescent="0.25">
      <c r="A134" s="30" t="s">
        <v>291</v>
      </c>
      <c r="B134" s="30" t="s">
        <v>186</v>
      </c>
      <c r="C134" s="30" t="s">
        <v>314</v>
      </c>
      <c r="D134" s="31" t="s">
        <v>289</v>
      </c>
      <c r="E134" s="25" t="s">
        <v>16</v>
      </c>
      <c r="F134" s="35"/>
      <c r="G134" s="34" t="s">
        <v>18</v>
      </c>
      <c r="H134" s="34" t="str">
        <f t="shared" si="32"/>
        <v>None</v>
      </c>
      <c r="I134" s="34" t="s">
        <v>18</v>
      </c>
      <c r="J134" s="34" t="s">
        <v>18</v>
      </c>
      <c r="K134" s="34" t="s">
        <v>18</v>
      </c>
    </row>
    <row r="135" spans="1:11" s="55" customFormat="1" x14ac:dyDescent="0.25">
      <c r="A135" s="28" t="s">
        <v>267</v>
      </c>
      <c r="B135" s="28"/>
      <c r="C135" s="28"/>
      <c r="D135" s="29" t="s">
        <v>269</v>
      </c>
      <c r="E135" s="32"/>
      <c r="F135" s="33"/>
      <c r="G135" s="33"/>
      <c r="H135" s="33"/>
      <c r="I135" s="32"/>
      <c r="J135" s="32"/>
      <c r="K135" s="32"/>
    </row>
    <row r="136" spans="1:11" ht="75" x14ac:dyDescent="0.25">
      <c r="A136" s="30" t="s">
        <v>268</v>
      </c>
      <c r="B136" s="30" t="s">
        <v>44</v>
      </c>
      <c r="C136" s="30" t="s">
        <v>318</v>
      </c>
      <c r="D136" s="31" t="s">
        <v>272</v>
      </c>
      <c r="E136" s="25" t="s">
        <v>16</v>
      </c>
      <c r="F136" s="35"/>
      <c r="G136" s="34" t="s">
        <v>18</v>
      </c>
      <c r="H136" s="34" t="str">
        <f t="shared" ref="H136:H138" si="34">E136</f>
        <v>None</v>
      </c>
      <c r="I136" s="34" t="s">
        <v>18</v>
      </c>
      <c r="J136" s="34" t="s">
        <v>18</v>
      </c>
      <c r="K136" s="34" t="s">
        <v>18</v>
      </c>
    </row>
    <row r="137" spans="1:11" ht="60" x14ac:dyDescent="0.25">
      <c r="A137" s="30" t="s">
        <v>270</v>
      </c>
      <c r="B137" s="30" t="s">
        <v>44</v>
      </c>
      <c r="C137" s="30" t="s">
        <v>318</v>
      </c>
      <c r="D137" s="31" t="s">
        <v>271</v>
      </c>
      <c r="E137" s="25" t="s">
        <v>16</v>
      </c>
      <c r="F137" s="35"/>
      <c r="G137" s="34" t="s">
        <v>18</v>
      </c>
      <c r="H137" s="34" t="str">
        <f t="shared" si="34"/>
        <v>None</v>
      </c>
      <c r="I137" s="34" t="s">
        <v>18</v>
      </c>
      <c r="J137" s="34" t="s">
        <v>18</v>
      </c>
      <c r="K137" s="34" t="s">
        <v>18</v>
      </c>
    </row>
    <row r="138" spans="1:11" ht="45" x14ac:dyDescent="0.25">
      <c r="A138" s="30" t="s">
        <v>252</v>
      </c>
      <c r="B138" s="30" t="s">
        <v>186</v>
      </c>
      <c r="C138" s="30" t="s">
        <v>318</v>
      </c>
      <c r="D138" s="31" t="s">
        <v>299</v>
      </c>
      <c r="E138" s="25" t="s">
        <v>16</v>
      </c>
      <c r="F138" s="35"/>
      <c r="G138" s="34" t="s">
        <v>18</v>
      </c>
      <c r="H138" s="34" t="str">
        <f t="shared" si="34"/>
        <v>None</v>
      </c>
      <c r="I138" s="34" t="s">
        <v>18</v>
      </c>
      <c r="J138" s="34" t="s">
        <v>18</v>
      </c>
      <c r="K138" s="34" t="s">
        <v>18</v>
      </c>
    </row>
    <row r="139" spans="1:11" x14ac:dyDescent="0.25">
      <c r="A139" s="22"/>
      <c r="B139" s="22"/>
      <c r="C139" s="22"/>
      <c r="D139" s="22"/>
      <c r="E139" s="22"/>
      <c r="F139" s="22"/>
      <c r="G139" s="22"/>
      <c r="H139" s="22"/>
      <c r="I139" s="22"/>
      <c r="J139" s="22"/>
      <c r="K139" s="22"/>
    </row>
    <row r="140" spans="1:11" x14ac:dyDescent="0.25">
      <c r="A140" s="22"/>
      <c r="B140" s="22"/>
      <c r="C140" s="22"/>
      <c r="D140" s="22"/>
      <c r="E140" s="22"/>
      <c r="F140" s="22"/>
      <c r="G140" s="22"/>
      <c r="H140" s="22"/>
      <c r="I140" s="22"/>
      <c r="J140" s="22"/>
      <c r="K140" s="22"/>
    </row>
    <row r="141" spans="1:11" x14ac:dyDescent="0.25">
      <c r="A141" s="22"/>
      <c r="B141" s="22"/>
      <c r="C141" s="22"/>
      <c r="D141" s="22"/>
      <c r="E141" s="22"/>
      <c r="F141" s="22"/>
      <c r="G141" s="22"/>
      <c r="H141" s="22"/>
      <c r="I141" s="22"/>
      <c r="J141" s="22"/>
      <c r="K141" s="22"/>
    </row>
    <row r="142" spans="1:11" x14ac:dyDescent="0.25">
      <c r="A142" s="22"/>
      <c r="B142" s="22"/>
      <c r="C142" s="22"/>
      <c r="D142" s="22"/>
      <c r="E142" s="22"/>
      <c r="F142" s="22"/>
      <c r="G142" s="22"/>
      <c r="H142" s="22"/>
      <c r="I142" s="22"/>
      <c r="J142" s="22"/>
      <c r="K142" s="22"/>
    </row>
    <row r="143" spans="1:11" x14ac:dyDescent="0.25">
      <c r="A143" s="22"/>
      <c r="B143" s="22"/>
      <c r="C143" s="22"/>
      <c r="D143" s="22"/>
      <c r="E143" s="22"/>
      <c r="F143" s="22"/>
      <c r="G143" s="22"/>
      <c r="H143" s="22"/>
      <c r="I143" s="22"/>
      <c r="J143" s="22"/>
      <c r="K143" s="22"/>
    </row>
    <row r="144" spans="1:11" x14ac:dyDescent="0.25">
      <c r="A144" s="22"/>
      <c r="B144" s="22"/>
      <c r="C144" s="22"/>
      <c r="D144" s="22"/>
      <c r="E144" s="22"/>
      <c r="F144" s="22"/>
      <c r="G144" s="22"/>
      <c r="H144" s="22"/>
      <c r="I144" s="22"/>
      <c r="J144" s="22"/>
      <c r="K144" s="22"/>
    </row>
    <row r="145" spans="1:11" x14ac:dyDescent="0.25">
      <c r="A145" s="57" t="s">
        <v>328</v>
      </c>
      <c r="B145" s="57"/>
      <c r="C145" s="57"/>
      <c r="D145" s="57"/>
      <c r="E145" s="57"/>
      <c r="F145" s="57"/>
      <c r="G145" s="57"/>
      <c r="H145" s="57"/>
      <c r="I145" s="57"/>
      <c r="J145" s="57"/>
      <c r="K145" s="57"/>
    </row>
    <row r="146" spans="1:11" hidden="1" x14ac:dyDescent="0.25"/>
    <row r="147" spans="1:11" hidden="1" x14ac:dyDescent="0.25"/>
    <row r="148" spans="1:11" hidden="1" x14ac:dyDescent="0.25"/>
    <row r="149" spans="1:11" hidden="1" x14ac:dyDescent="0.25"/>
    <row r="150" spans="1:11" hidden="1" x14ac:dyDescent="0.25"/>
    <row r="151" spans="1:11" hidden="1" x14ac:dyDescent="0.25"/>
    <row r="152" spans="1:11" hidden="1" x14ac:dyDescent="0.25"/>
    <row r="153" spans="1:11" hidden="1" x14ac:dyDescent="0.25"/>
    <row r="154" spans="1:11" hidden="1" x14ac:dyDescent="0.25"/>
    <row r="155" spans="1:11" hidden="1" x14ac:dyDescent="0.25"/>
    <row r="156" spans="1:11" hidden="1" x14ac:dyDescent="0.25"/>
    <row r="157" spans="1:11" hidden="1" x14ac:dyDescent="0.25"/>
  </sheetData>
  <sheetProtection algorithmName="SHA-512" hashValue="sc6RtHhMOC3nVNYbecwYOrmSI32nOtAQjQAFxows9f3b9FrmmAHeXqx9HRebMlIRDzxt1WWSAlRNBON4UfWldA==" saltValue="QjZrMp9ei1ldWAoo9HswWg==" spinCount="100000" sheet="1" objects="1" scenarios="1" selectLockedCells="1"/>
  <mergeCells count="3">
    <mergeCell ref="G7:K7"/>
    <mergeCell ref="A6:K6"/>
    <mergeCell ref="A145:K145"/>
  </mergeCells>
  <phoneticPr fontId="10" type="noConversion"/>
  <conditionalFormatting sqref="E146:E1048576 I66:K66 I84:K84 G9:K16 I103:K103 H105:K105 G108:K110 E9:E30 E103:E110">
    <cfRule type="cellIs" dxfId="462" priority="557" operator="equal">
      <formula>"Full"</formula>
    </cfRule>
    <cfRule type="cellIs" dxfId="461" priority="558" operator="equal">
      <formula>"Partial"</formula>
    </cfRule>
    <cfRule type="cellIs" dxfId="460" priority="559" operator="equal">
      <formula>"None"</formula>
    </cfRule>
    <cfRule type="cellIs" dxfId="459" priority="560" operator="equal">
      <formula>"N/A"</formula>
    </cfRule>
  </conditionalFormatting>
  <conditionalFormatting sqref="G146:K1048576 I17:K26 J27:K30">
    <cfRule type="cellIs" dxfId="458" priority="553" operator="equal">
      <formula>"Full"</formula>
    </cfRule>
    <cfRule type="cellIs" dxfId="457" priority="554" operator="equal">
      <formula>"Partial"</formula>
    </cfRule>
    <cfRule type="cellIs" dxfId="456" priority="555" operator="equal">
      <formula>"None"</formula>
    </cfRule>
    <cfRule type="cellIs" dxfId="455" priority="556" operator="equal">
      <formula>"N/A"</formula>
    </cfRule>
  </conditionalFormatting>
  <conditionalFormatting sqref="G41:G44 G18:H25 H53:H56">
    <cfRule type="cellIs" dxfId="454" priority="545" operator="equal">
      <formula>"Full"</formula>
    </cfRule>
    <cfRule type="cellIs" dxfId="453" priority="546" operator="equal">
      <formula>"Partial"</formula>
    </cfRule>
    <cfRule type="cellIs" dxfId="452" priority="547" operator="equal">
      <formula>"None"</formula>
    </cfRule>
    <cfRule type="cellIs" dxfId="451" priority="548" operator="equal">
      <formula>"N/A"</formula>
    </cfRule>
  </conditionalFormatting>
  <conditionalFormatting sqref="E40">
    <cfRule type="cellIs" dxfId="450" priority="541" operator="equal">
      <formula>"Full"</formula>
    </cfRule>
    <cfRule type="cellIs" dxfId="449" priority="542" operator="equal">
      <formula>"Partial"</formula>
    </cfRule>
    <cfRule type="cellIs" dxfId="448" priority="543" operator="equal">
      <formula>"None"</formula>
    </cfRule>
    <cfRule type="cellIs" dxfId="447" priority="544" operator="equal">
      <formula>"N/A"</formula>
    </cfRule>
  </conditionalFormatting>
  <conditionalFormatting sqref="I40:K44">
    <cfRule type="cellIs" dxfId="446" priority="537" operator="equal">
      <formula>"Full"</formula>
    </cfRule>
    <cfRule type="cellIs" dxfId="445" priority="538" operator="equal">
      <formula>"Partial"</formula>
    </cfRule>
    <cfRule type="cellIs" dxfId="444" priority="539" operator="equal">
      <formula>"None"</formula>
    </cfRule>
    <cfRule type="cellIs" dxfId="443" priority="540" operator="equal">
      <formula>"N/A"</formula>
    </cfRule>
  </conditionalFormatting>
  <conditionalFormatting sqref="E52">
    <cfRule type="cellIs" dxfId="442" priority="533" operator="equal">
      <formula>"Full"</formula>
    </cfRule>
    <cfRule type="cellIs" dxfId="441" priority="534" operator="equal">
      <formula>"Partial"</formula>
    </cfRule>
    <cfRule type="cellIs" dxfId="440" priority="535" operator="equal">
      <formula>"None"</formula>
    </cfRule>
    <cfRule type="cellIs" dxfId="439" priority="536" operator="equal">
      <formula>"N/A"</formula>
    </cfRule>
  </conditionalFormatting>
  <conditionalFormatting sqref="I52:K56">
    <cfRule type="cellIs" dxfId="438" priority="529" operator="equal">
      <formula>"Full"</formula>
    </cfRule>
    <cfRule type="cellIs" dxfId="437" priority="530" operator="equal">
      <formula>"Partial"</formula>
    </cfRule>
    <cfRule type="cellIs" dxfId="436" priority="531" operator="equal">
      <formula>"None"</formula>
    </cfRule>
    <cfRule type="cellIs" dxfId="435" priority="532" operator="equal">
      <formula>"N/A"</formula>
    </cfRule>
  </conditionalFormatting>
  <conditionalFormatting sqref="G32:G33 G35">
    <cfRule type="cellIs" dxfId="434" priority="525" operator="equal">
      <formula>"Full"</formula>
    </cfRule>
    <cfRule type="cellIs" dxfId="433" priority="526" operator="equal">
      <formula>"Partial"</formula>
    </cfRule>
    <cfRule type="cellIs" dxfId="432" priority="527" operator="equal">
      <formula>"None"</formula>
    </cfRule>
    <cfRule type="cellIs" dxfId="431" priority="528" operator="equal">
      <formula>"N/A"</formula>
    </cfRule>
  </conditionalFormatting>
  <conditionalFormatting sqref="E31">
    <cfRule type="cellIs" dxfId="430" priority="521" operator="equal">
      <formula>"Full"</formula>
    </cfRule>
    <cfRule type="cellIs" dxfId="429" priority="522" operator="equal">
      <formula>"Partial"</formula>
    </cfRule>
    <cfRule type="cellIs" dxfId="428" priority="523" operator="equal">
      <formula>"None"</formula>
    </cfRule>
    <cfRule type="cellIs" dxfId="427" priority="524" operator="equal">
      <formula>"N/A"</formula>
    </cfRule>
  </conditionalFormatting>
  <conditionalFormatting sqref="I31:K39">
    <cfRule type="cellIs" dxfId="426" priority="517" operator="equal">
      <formula>"Full"</formula>
    </cfRule>
    <cfRule type="cellIs" dxfId="425" priority="518" operator="equal">
      <formula>"Partial"</formula>
    </cfRule>
    <cfRule type="cellIs" dxfId="424" priority="519" operator="equal">
      <formula>"None"</formula>
    </cfRule>
    <cfRule type="cellIs" dxfId="423" priority="520" operator="equal">
      <formula>"N/A"</formula>
    </cfRule>
  </conditionalFormatting>
  <conditionalFormatting sqref="G46:G51">
    <cfRule type="cellIs" dxfId="422" priority="513" operator="equal">
      <formula>"Full"</formula>
    </cfRule>
    <cfRule type="cellIs" dxfId="421" priority="514" operator="equal">
      <formula>"Partial"</formula>
    </cfRule>
    <cfRule type="cellIs" dxfId="420" priority="515" operator="equal">
      <formula>"None"</formula>
    </cfRule>
    <cfRule type="cellIs" dxfId="419" priority="516" operator="equal">
      <formula>"N/A"</formula>
    </cfRule>
  </conditionalFormatting>
  <conditionalFormatting sqref="E45">
    <cfRule type="cellIs" dxfId="418" priority="509" operator="equal">
      <formula>"Full"</formula>
    </cfRule>
    <cfRule type="cellIs" dxfId="417" priority="510" operator="equal">
      <formula>"Partial"</formula>
    </cfRule>
    <cfRule type="cellIs" dxfId="416" priority="511" operator="equal">
      <formula>"None"</formula>
    </cfRule>
    <cfRule type="cellIs" dxfId="415" priority="512" operator="equal">
      <formula>"N/A"</formula>
    </cfRule>
  </conditionalFormatting>
  <conditionalFormatting sqref="I45:K51">
    <cfRule type="cellIs" dxfId="414" priority="505" operator="equal">
      <formula>"Full"</formula>
    </cfRule>
    <cfRule type="cellIs" dxfId="413" priority="506" operator="equal">
      <formula>"Partial"</formula>
    </cfRule>
    <cfRule type="cellIs" dxfId="412" priority="507" operator="equal">
      <formula>"None"</formula>
    </cfRule>
    <cfRule type="cellIs" dxfId="411" priority="508" operator="equal">
      <formula>"N/A"</formula>
    </cfRule>
  </conditionalFormatting>
  <conditionalFormatting sqref="H41:H44">
    <cfRule type="cellIs" dxfId="410" priority="501" operator="equal">
      <formula>"Full"</formula>
    </cfRule>
    <cfRule type="cellIs" dxfId="409" priority="502" operator="equal">
      <formula>"Partial"</formula>
    </cfRule>
    <cfRule type="cellIs" dxfId="408" priority="503" operator="equal">
      <formula>"None"</formula>
    </cfRule>
    <cfRule type="cellIs" dxfId="407" priority="504" operator="equal">
      <formula>"N/A"</formula>
    </cfRule>
  </conditionalFormatting>
  <conditionalFormatting sqref="H58:H65">
    <cfRule type="cellIs" dxfId="406" priority="497" operator="equal">
      <formula>"Full"</formula>
    </cfRule>
    <cfRule type="cellIs" dxfId="405" priority="498" operator="equal">
      <formula>"Partial"</formula>
    </cfRule>
    <cfRule type="cellIs" dxfId="404" priority="499" operator="equal">
      <formula>"None"</formula>
    </cfRule>
    <cfRule type="cellIs" dxfId="403" priority="500" operator="equal">
      <formula>"N/A"</formula>
    </cfRule>
  </conditionalFormatting>
  <conditionalFormatting sqref="E57">
    <cfRule type="cellIs" dxfId="402" priority="493" operator="equal">
      <formula>"Full"</formula>
    </cfRule>
    <cfRule type="cellIs" dxfId="401" priority="494" operator="equal">
      <formula>"Partial"</formula>
    </cfRule>
    <cfRule type="cellIs" dxfId="400" priority="495" operator="equal">
      <formula>"None"</formula>
    </cfRule>
    <cfRule type="cellIs" dxfId="399" priority="496" operator="equal">
      <formula>"N/A"</formula>
    </cfRule>
  </conditionalFormatting>
  <conditionalFormatting sqref="I57:K65">
    <cfRule type="cellIs" dxfId="398" priority="489" operator="equal">
      <formula>"Full"</formula>
    </cfRule>
    <cfRule type="cellIs" dxfId="397" priority="490" operator="equal">
      <formula>"Partial"</formula>
    </cfRule>
    <cfRule type="cellIs" dxfId="396" priority="491" operator="equal">
      <formula>"None"</formula>
    </cfRule>
    <cfRule type="cellIs" dxfId="395" priority="492" operator="equal">
      <formula>"N/A"</formula>
    </cfRule>
  </conditionalFormatting>
  <conditionalFormatting sqref="H66">
    <cfRule type="cellIs" dxfId="394" priority="485" operator="equal">
      <formula>"Full"</formula>
    </cfRule>
    <cfRule type="cellIs" dxfId="393" priority="486" operator="equal">
      <formula>"Partial"</formula>
    </cfRule>
    <cfRule type="cellIs" dxfId="392" priority="487" operator="equal">
      <formula>"None"</formula>
    </cfRule>
    <cfRule type="cellIs" dxfId="391" priority="488" operator="equal">
      <formula>"N/A"</formula>
    </cfRule>
  </conditionalFormatting>
  <conditionalFormatting sqref="H68:H74">
    <cfRule type="cellIs" dxfId="390" priority="461" operator="equal">
      <formula>"Full"</formula>
    </cfRule>
    <cfRule type="cellIs" dxfId="389" priority="462" operator="equal">
      <formula>"Partial"</formula>
    </cfRule>
    <cfRule type="cellIs" dxfId="388" priority="463" operator="equal">
      <formula>"None"</formula>
    </cfRule>
    <cfRule type="cellIs" dxfId="387" priority="464" operator="equal">
      <formula>"N/A"</formula>
    </cfRule>
  </conditionalFormatting>
  <conditionalFormatting sqref="E67">
    <cfRule type="cellIs" dxfId="386" priority="457" operator="equal">
      <formula>"Full"</formula>
    </cfRule>
    <cfRule type="cellIs" dxfId="385" priority="458" operator="equal">
      <formula>"Partial"</formula>
    </cfRule>
    <cfRule type="cellIs" dxfId="384" priority="459" operator="equal">
      <formula>"None"</formula>
    </cfRule>
    <cfRule type="cellIs" dxfId="383" priority="460" operator="equal">
      <formula>"N/A"</formula>
    </cfRule>
  </conditionalFormatting>
  <conditionalFormatting sqref="I67:K74">
    <cfRule type="cellIs" dxfId="382" priority="453" operator="equal">
      <formula>"Full"</formula>
    </cfRule>
    <cfRule type="cellIs" dxfId="381" priority="454" operator="equal">
      <formula>"Partial"</formula>
    </cfRule>
    <cfRule type="cellIs" dxfId="380" priority="455" operator="equal">
      <formula>"None"</formula>
    </cfRule>
    <cfRule type="cellIs" dxfId="379" priority="456" operator="equal">
      <formula>"N/A"</formula>
    </cfRule>
  </conditionalFormatting>
  <conditionalFormatting sqref="H76:H82">
    <cfRule type="cellIs" dxfId="378" priority="449" operator="equal">
      <formula>"Full"</formula>
    </cfRule>
    <cfRule type="cellIs" dxfId="377" priority="450" operator="equal">
      <formula>"Partial"</formula>
    </cfRule>
    <cfRule type="cellIs" dxfId="376" priority="451" operator="equal">
      <formula>"None"</formula>
    </cfRule>
    <cfRule type="cellIs" dxfId="375" priority="452" operator="equal">
      <formula>"N/A"</formula>
    </cfRule>
  </conditionalFormatting>
  <conditionalFormatting sqref="E75">
    <cfRule type="cellIs" dxfId="374" priority="445" operator="equal">
      <formula>"Full"</formula>
    </cfRule>
    <cfRule type="cellIs" dxfId="373" priority="446" operator="equal">
      <formula>"Partial"</formula>
    </cfRule>
    <cfRule type="cellIs" dxfId="372" priority="447" operator="equal">
      <formula>"None"</formula>
    </cfRule>
    <cfRule type="cellIs" dxfId="371" priority="448" operator="equal">
      <formula>"N/A"</formula>
    </cfRule>
  </conditionalFormatting>
  <conditionalFormatting sqref="I75:K82">
    <cfRule type="cellIs" dxfId="370" priority="441" operator="equal">
      <formula>"Full"</formula>
    </cfRule>
    <cfRule type="cellIs" dxfId="369" priority="442" operator="equal">
      <formula>"Partial"</formula>
    </cfRule>
    <cfRule type="cellIs" dxfId="368" priority="443" operator="equal">
      <formula>"None"</formula>
    </cfRule>
    <cfRule type="cellIs" dxfId="367" priority="444" operator="equal">
      <formula>"N/A"</formula>
    </cfRule>
  </conditionalFormatting>
  <conditionalFormatting sqref="H84">
    <cfRule type="cellIs" dxfId="366" priority="425" operator="equal">
      <formula>"Full"</formula>
    </cfRule>
    <cfRule type="cellIs" dxfId="365" priority="426" operator="equal">
      <formula>"Partial"</formula>
    </cfRule>
    <cfRule type="cellIs" dxfId="364" priority="427" operator="equal">
      <formula>"None"</formula>
    </cfRule>
    <cfRule type="cellIs" dxfId="363" priority="428" operator="equal">
      <formula>"N/A"</formula>
    </cfRule>
  </conditionalFormatting>
  <conditionalFormatting sqref="G86:H86 H87:H88">
    <cfRule type="cellIs" dxfId="362" priority="413" operator="equal">
      <formula>"Full"</formula>
    </cfRule>
    <cfRule type="cellIs" dxfId="361" priority="414" operator="equal">
      <formula>"Partial"</formula>
    </cfRule>
    <cfRule type="cellIs" dxfId="360" priority="415" operator="equal">
      <formula>"None"</formula>
    </cfRule>
    <cfRule type="cellIs" dxfId="359" priority="416" operator="equal">
      <formula>"N/A"</formula>
    </cfRule>
  </conditionalFormatting>
  <conditionalFormatting sqref="E85">
    <cfRule type="cellIs" dxfId="358" priority="409" operator="equal">
      <formula>"Full"</formula>
    </cfRule>
    <cfRule type="cellIs" dxfId="357" priority="410" operator="equal">
      <formula>"Partial"</formula>
    </cfRule>
    <cfRule type="cellIs" dxfId="356" priority="411" operator="equal">
      <formula>"None"</formula>
    </cfRule>
    <cfRule type="cellIs" dxfId="355" priority="412" operator="equal">
      <formula>"N/A"</formula>
    </cfRule>
  </conditionalFormatting>
  <conditionalFormatting sqref="I85:K88">
    <cfRule type="cellIs" dxfId="354" priority="405" operator="equal">
      <formula>"Full"</formula>
    </cfRule>
    <cfRule type="cellIs" dxfId="353" priority="406" operator="equal">
      <formula>"Partial"</formula>
    </cfRule>
    <cfRule type="cellIs" dxfId="352" priority="407" operator="equal">
      <formula>"None"</formula>
    </cfRule>
    <cfRule type="cellIs" dxfId="351" priority="408" operator="equal">
      <formula>"N/A"</formula>
    </cfRule>
  </conditionalFormatting>
  <conditionalFormatting sqref="I89:K89 J90:K90 K96">
    <cfRule type="cellIs" dxfId="350" priority="393" operator="equal">
      <formula>"Full"</formula>
    </cfRule>
    <cfRule type="cellIs" dxfId="349" priority="394" operator="equal">
      <formula>"Partial"</formula>
    </cfRule>
    <cfRule type="cellIs" dxfId="348" priority="395" operator="equal">
      <formula>"None"</formula>
    </cfRule>
    <cfRule type="cellIs" dxfId="347" priority="396" operator="equal">
      <formula>"N/A"</formula>
    </cfRule>
  </conditionalFormatting>
  <conditionalFormatting sqref="E89">
    <cfRule type="cellIs" dxfId="346" priority="397" operator="equal">
      <formula>"Full"</formula>
    </cfRule>
    <cfRule type="cellIs" dxfId="345" priority="398" operator="equal">
      <formula>"Partial"</formula>
    </cfRule>
    <cfRule type="cellIs" dxfId="344" priority="399" operator="equal">
      <formula>"None"</formula>
    </cfRule>
    <cfRule type="cellIs" dxfId="343" priority="400" operator="equal">
      <formula>"N/A"</formula>
    </cfRule>
  </conditionalFormatting>
  <conditionalFormatting sqref="H98:H102">
    <cfRule type="cellIs" dxfId="342" priority="389" operator="equal">
      <formula>"Full"</formula>
    </cfRule>
    <cfRule type="cellIs" dxfId="341" priority="390" operator="equal">
      <formula>"Partial"</formula>
    </cfRule>
    <cfRule type="cellIs" dxfId="340" priority="391" operator="equal">
      <formula>"None"</formula>
    </cfRule>
    <cfRule type="cellIs" dxfId="339" priority="392" operator="equal">
      <formula>"N/A"</formula>
    </cfRule>
  </conditionalFormatting>
  <conditionalFormatting sqref="E97">
    <cfRule type="cellIs" dxfId="338" priority="385" operator="equal">
      <formula>"Full"</formula>
    </cfRule>
    <cfRule type="cellIs" dxfId="337" priority="386" operator="equal">
      <formula>"Partial"</formula>
    </cfRule>
    <cfRule type="cellIs" dxfId="336" priority="387" operator="equal">
      <formula>"None"</formula>
    </cfRule>
    <cfRule type="cellIs" dxfId="335" priority="388" operator="equal">
      <formula>"N/A"</formula>
    </cfRule>
  </conditionalFormatting>
  <conditionalFormatting sqref="I97:K102">
    <cfRule type="cellIs" dxfId="334" priority="381" operator="equal">
      <formula>"Full"</formula>
    </cfRule>
    <cfRule type="cellIs" dxfId="333" priority="382" operator="equal">
      <formula>"Partial"</formula>
    </cfRule>
    <cfRule type="cellIs" dxfId="332" priority="383" operator="equal">
      <formula>"None"</formula>
    </cfRule>
    <cfRule type="cellIs" dxfId="331" priority="384" operator="equal">
      <formula>"N/A"</formula>
    </cfRule>
  </conditionalFormatting>
  <conditionalFormatting sqref="H27:I30">
    <cfRule type="cellIs" dxfId="330" priority="365" operator="equal">
      <formula>"Full"</formula>
    </cfRule>
    <cfRule type="cellIs" dxfId="329" priority="366" operator="equal">
      <formula>"Partial"</formula>
    </cfRule>
    <cfRule type="cellIs" dxfId="328" priority="367" operator="equal">
      <formula>"None"</formula>
    </cfRule>
    <cfRule type="cellIs" dxfId="327" priority="368" operator="equal">
      <formula>"N/A"</formula>
    </cfRule>
  </conditionalFormatting>
  <conditionalFormatting sqref="G30">
    <cfRule type="cellIs" dxfId="326" priority="361" operator="equal">
      <formula>"Full"</formula>
    </cfRule>
    <cfRule type="cellIs" dxfId="325" priority="362" operator="equal">
      <formula>"Partial"</formula>
    </cfRule>
    <cfRule type="cellIs" dxfId="324" priority="363" operator="equal">
      <formula>"None"</formula>
    </cfRule>
    <cfRule type="cellIs" dxfId="323" priority="364" operator="equal">
      <formula>"N/A"</formula>
    </cfRule>
  </conditionalFormatting>
  <conditionalFormatting sqref="G29">
    <cfRule type="cellIs" dxfId="322" priority="357" operator="equal">
      <formula>"Full"</formula>
    </cfRule>
    <cfRule type="cellIs" dxfId="321" priority="358" operator="equal">
      <formula>"Partial"</formula>
    </cfRule>
    <cfRule type="cellIs" dxfId="320" priority="359" operator="equal">
      <formula>"None"</formula>
    </cfRule>
    <cfRule type="cellIs" dxfId="319" priority="360" operator="equal">
      <formula>"N/A"</formula>
    </cfRule>
  </conditionalFormatting>
  <conditionalFormatting sqref="G28">
    <cfRule type="cellIs" dxfId="318" priority="353" operator="equal">
      <formula>"Full"</formula>
    </cfRule>
    <cfRule type="cellIs" dxfId="317" priority="354" operator="equal">
      <formula>"Partial"</formula>
    </cfRule>
    <cfRule type="cellIs" dxfId="316" priority="355" operator="equal">
      <formula>"None"</formula>
    </cfRule>
    <cfRule type="cellIs" dxfId="315" priority="356" operator="equal">
      <formula>"N/A"</formula>
    </cfRule>
  </conditionalFormatting>
  <conditionalFormatting sqref="G27">
    <cfRule type="cellIs" dxfId="314" priority="349" operator="equal">
      <formula>"Full"</formula>
    </cfRule>
    <cfRule type="cellIs" dxfId="313" priority="350" operator="equal">
      <formula>"Partial"</formula>
    </cfRule>
    <cfRule type="cellIs" dxfId="312" priority="351" operator="equal">
      <formula>"None"</formula>
    </cfRule>
    <cfRule type="cellIs" dxfId="311" priority="352" operator="equal">
      <formula>"N/A"</formula>
    </cfRule>
  </conditionalFormatting>
  <conditionalFormatting sqref="H32:H39">
    <cfRule type="cellIs" dxfId="310" priority="345" operator="equal">
      <formula>"Full"</formula>
    </cfRule>
    <cfRule type="cellIs" dxfId="309" priority="346" operator="equal">
      <formula>"Partial"</formula>
    </cfRule>
    <cfRule type="cellIs" dxfId="308" priority="347" operator="equal">
      <formula>"None"</formula>
    </cfRule>
    <cfRule type="cellIs" dxfId="307" priority="348" operator="equal">
      <formula>"N/A"</formula>
    </cfRule>
  </conditionalFormatting>
  <conditionalFormatting sqref="G36:G39">
    <cfRule type="cellIs" dxfId="306" priority="341" operator="equal">
      <formula>"Full"</formula>
    </cfRule>
    <cfRule type="cellIs" dxfId="305" priority="342" operator="equal">
      <formula>"Partial"</formula>
    </cfRule>
    <cfRule type="cellIs" dxfId="304" priority="343" operator="equal">
      <formula>"None"</formula>
    </cfRule>
    <cfRule type="cellIs" dxfId="303" priority="344" operator="equal">
      <formula>"N/A"</formula>
    </cfRule>
  </conditionalFormatting>
  <conditionalFormatting sqref="G34">
    <cfRule type="cellIs" dxfId="302" priority="337" operator="equal">
      <formula>"Full"</formula>
    </cfRule>
    <cfRule type="cellIs" dxfId="301" priority="338" operator="equal">
      <formula>"Partial"</formula>
    </cfRule>
    <cfRule type="cellIs" dxfId="300" priority="339" operator="equal">
      <formula>"None"</formula>
    </cfRule>
    <cfRule type="cellIs" dxfId="299" priority="340" operator="equal">
      <formula>"N/A"</formula>
    </cfRule>
  </conditionalFormatting>
  <conditionalFormatting sqref="H46:H51">
    <cfRule type="cellIs" dxfId="298" priority="321" operator="equal">
      <formula>"Full"</formula>
    </cfRule>
    <cfRule type="cellIs" dxfId="297" priority="322" operator="equal">
      <formula>"Partial"</formula>
    </cfRule>
    <cfRule type="cellIs" dxfId="296" priority="323" operator="equal">
      <formula>"None"</formula>
    </cfRule>
    <cfRule type="cellIs" dxfId="295" priority="324" operator="equal">
      <formula>"N/A"</formula>
    </cfRule>
  </conditionalFormatting>
  <conditionalFormatting sqref="G53:G54">
    <cfRule type="cellIs" dxfId="294" priority="301" operator="equal">
      <formula>"Full"</formula>
    </cfRule>
    <cfRule type="cellIs" dxfId="293" priority="302" operator="equal">
      <formula>"Partial"</formula>
    </cfRule>
    <cfRule type="cellIs" dxfId="292" priority="303" operator="equal">
      <formula>"None"</formula>
    </cfRule>
    <cfRule type="cellIs" dxfId="291" priority="304" operator="equal">
      <formula>"N/A"</formula>
    </cfRule>
  </conditionalFormatting>
  <conditionalFormatting sqref="G55">
    <cfRule type="cellIs" dxfId="290" priority="309" operator="equal">
      <formula>"Full"</formula>
    </cfRule>
    <cfRule type="cellIs" dxfId="289" priority="310" operator="equal">
      <formula>"Partial"</formula>
    </cfRule>
    <cfRule type="cellIs" dxfId="288" priority="311" operator="equal">
      <formula>"None"</formula>
    </cfRule>
    <cfRule type="cellIs" dxfId="287" priority="312" operator="equal">
      <formula>"N/A"</formula>
    </cfRule>
  </conditionalFormatting>
  <conditionalFormatting sqref="G56">
    <cfRule type="cellIs" dxfId="286" priority="305" operator="equal">
      <formula>"Full"</formula>
    </cfRule>
    <cfRule type="cellIs" dxfId="285" priority="306" operator="equal">
      <formula>"Partial"</formula>
    </cfRule>
    <cfRule type="cellIs" dxfId="284" priority="307" operator="equal">
      <formula>"None"</formula>
    </cfRule>
    <cfRule type="cellIs" dxfId="283" priority="308" operator="equal">
      <formula>"N/A"</formula>
    </cfRule>
  </conditionalFormatting>
  <conditionalFormatting sqref="G58:G65">
    <cfRule type="cellIs" dxfId="282" priority="297" operator="equal">
      <formula>"Full"</formula>
    </cfRule>
    <cfRule type="cellIs" dxfId="281" priority="298" operator="equal">
      <formula>"Partial"</formula>
    </cfRule>
    <cfRule type="cellIs" dxfId="280" priority="299" operator="equal">
      <formula>"None"</formula>
    </cfRule>
    <cfRule type="cellIs" dxfId="279" priority="300" operator="equal">
      <formula>"N/A"</formula>
    </cfRule>
  </conditionalFormatting>
  <conditionalFormatting sqref="G68:G74">
    <cfRule type="cellIs" dxfId="278" priority="293" operator="equal">
      <formula>"Full"</formula>
    </cfRule>
    <cfRule type="cellIs" dxfId="277" priority="294" operator="equal">
      <formula>"Partial"</formula>
    </cfRule>
    <cfRule type="cellIs" dxfId="276" priority="295" operator="equal">
      <formula>"None"</formula>
    </cfRule>
    <cfRule type="cellIs" dxfId="275" priority="296" operator="equal">
      <formula>"N/A"</formula>
    </cfRule>
  </conditionalFormatting>
  <conditionalFormatting sqref="G66">
    <cfRule type="cellIs" dxfId="274" priority="289" operator="equal">
      <formula>"Full"</formula>
    </cfRule>
    <cfRule type="cellIs" dxfId="273" priority="290" operator="equal">
      <formula>"Partial"</formula>
    </cfRule>
    <cfRule type="cellIs" dxfId="272" priority="291" operator="equal">
      <formula>"None"</formula>
    </cfRule>
    <cfRule type="cellIs" dxfId="271" priority="292" operator="equal">
      <formula>"N/A"</formula>
    </cfRule>
  </conditionalFormatting>
  <conditionalFormatting sqref="G76:G82">
    <cfRule type="cellIs" dxfId="270" priority="285" operator="equal">
      <formula>"Full"</formula>
    </cfRule>
    <cfRule type="cellIs" dxfId="269" priority="286" operator="equal">
      <formula>"Partial"</formula>
    </cfRule>
    <cfRule type="cellIs" dxfId="268" priority="287" operator="equal">
      <formula>"None"</formula>
    </cfRule>
    <cfRule type="cellIs" dxfId="267" priority="288" operator="equal">
      <formula>"N/A"</formula>
    </cfRule>
  </conditionalFormatting>
  <conditionalFormatting sqref="H83">
    <cfRule type="cellIs" dxfId="266" priority="281" operator="equal">
      <formula>"Full"</formula>
    </cfRule>
    <cfRule type="cellIs" dxfId="265" priority="282" operator="equal">
      <formula>"Partial"</formula>
    </cfRule>
    <cfRule type="cellIs" dxfId="264" priority="283" operator="equal">
      <formula>"None"</formula>
    </cfRule>
    <cfRule type="cellIs" dxfId="263" priority="284" operator="equal">
      <formula>"N/A"</formula>
    </cfRule>
  </conditionalFormatting>
  <conditionalFormatting sqref="I83:K83">
    <cfRule type="cellIs" dxfId="262" priority="277" operator="equal">
      <formula>"Full"</formula>
    </cfRule>
    <cfRule type="cellIs" dxfId="261" priority="278" operator="equal">
      <formula>"Partial"</formula>
    </cfRule>
    <cfRule type="cellIs" dxfId="260" priority="279" operator="equal">
      <formula>"None"</formula>
    </cfRule>
    <cfRule type="cellIs" dxfId="259" priority="280" operator="equal">
      <formula>"N/A"</formula>
    </cfRule>
  </conditionalFormatting>
  <conditionalFormatting sqref="G83">
    <cfRule type="cellIs" dxfId="258" priority="273" operator="equal">
      <formula>"Full"</formula>
    </cfRule>
    <cfRule type="cellIs" dxfId="257" priority="274" operator="equal">
      <formula>"Partial"</formula>
    </cfRule>
    <cfRule type="cellIs" dxfId="256" priority="275" operator="equal">
      <formula>"None"</formula>
    </cfRule>
    <cfRule type="cellIs" dxfId="255" priority="276" operator="equal">
      <formula>"N/A"</formula>
    </cfRule>
  </conditionalFormatting>
  <conditionalFormatting sqref="G84">
    <cfRule type="cellIs" dxfId="254" priority="269" operator="equal">
      <formula>"Full"</formula>
    </cfRule>
    <cfRule type="cellIs" dxfId="253" priority="270" operator="equal">
      <formula>"Partial"</formula>
    </cfRule>
    <cfRule type="cellIs" dxfId="252" priority="271" operator="equal">
      <formula>"None"</formula>
    </cfRule>
    <cfRule type="cellIs" dxfId="251" priority="272" operator="equal">
      <formula>"N/A"</formula>
    </cfRule>
  </conditionalFormatting>
  <conditionalFormatting sqref="H90 H96">
    <cfRule type="cellIs" dxfId="250" priority="245" operator="equal">
      <formula>"Full"</formula>
    </cfRule>
    <cfRule type="cellIs" dxfId="249" priority="246" operator="equal">
      <formula>"Partial"</formula>
    </cfRule>
    <cfRule type="cellIs" dxfId="248" priority="247" operator="equal">
      <formula>"None"</formula>
    </cfRule>
    <cfRule type="cellIs" dxfId="247" priority="248" operator="equal">
      <formula>"N/A"</formula>
    </cfRule>
  </conditionalFormatting>
  <conditionalFormatting sqref="G87:G88">
    <cfRule type="cellIs" dxfId="246" priority="265" operator="equal">
      <formula>"Full"</formula>
    </cfRule>
    <cfRule type="cellIs" dxfId="245" priority="266" operator="equal">
      <formula>"Partial"</formula>
    </cfRule>
    <cfRule type="cellIs" dxfId="244" priority="267" operator="equal">
      <formula>"None"</formula>
    </cfRule>
    <cfRule type="cellIs" dxfId="243" priority="268" operator="equal">
      <formula>"N/A"</formula>
    </cfRule>
  </conditionalFormatting>
  <conditionalFormatting sqref="G90 G96">
    <cfRule type="cellIs" dxfId="242" priority="261" operator="equal">
      <formula>"Full"</formula>
    </cfRule>
    <cfRule type="cellIs" dxfId="241" priority="262" operator="equal">
      <formula>"Partial"</formula>
    </cfRule>
    <cfRule type="cellIs" dxfId="240" priority="263" operator="equal">
      <formula>"None"</formula>
    </cfRule>
    <cfRule type="cellIs" dxfId="239" priority="264" operator="equal">
      <formula>"N/A"</formula>
    </cfRule>
  </conditionalFormatting>
  <conditionalFormatting sqref="I90 I96">
    <cfRule type="cellIs" dxfId="238" priority="257" operator="equal">
      <formula>"Full"</formula>
    </cfRule>
    <cfRule type="cellIs" dxfId="237" priority="258" operator="equal">
      <formula>"Partial"</formula>
    </cfRule>
    <cfRule type="cellIs" dxfId="236" priority="259" operator="equal">
      <formula>"None"</formula>
    </cfRule>
    <cfRule type="cellIs" dxfId="235" priority="260" operator="equal">
      <formula>"N/A"</formula>
    </cfRule>
  </conditionalFormatting>
  <conditionalFormatting sqref="G99:G102">
    <cfRule type="cellIs" dxfId="234" priority="237" operator="equal">
      <formula>"Full"</formula>
    </cfRule>
    <cfRule type="cellIs" dxfId="233" priority="238" operator="equal">
      <formula>"Partial"</formula>
    </cfRule>
    <cfRule type="cellIs" dxfId="232" priority="239" operator="equal">
      <formula>"None"</formula>
    </cfRule>
    <cfRule type="cellIs" dxfId="231" priority="240" operator="equal">
      <formula>"N/A"</formula>
    </cfRule>
  </conditionalFormatting>
  <conditionalFormatting sqref="J96">
    <cfRule type="cellIs" dxfId="230" priority="249" operator="equal">
      <formula>"Full"</formula>
    </cfRule>
    <cfRule type="cellIs" dxfId="229" priority="250" operator="equal">
      <formula>"Partial"</formula>
    </cfRule>
    <cfRule type="cellIs" dxfId="228" priority="251" operator="equal">
      <formula>"None"</formula>
    </cfRule>
    <cfRule type="cellIs" dxfId="227" priority="252" operator="equal">
      <formula>"N/A"</formula>
    </cfRule>
  </conditionalFormatting>
  <conditionalFormatting sqref="G98">
    <cfRule type="cellIs" dxfId="226" priority="241" operator="equal">
      <formula>"Full"</formula>
    </cfRule>
    <cfRule type="cellIs" dxfId="225" priority="242" operator="equal">
      <formula>"Partial"</formula>
    </cfRule>
    <cfRule type="cellIs" dxfId="224" priority="243" operator="equal">
      <formula>"None"</formula>
    </cfRule>
    <cfRule type="cellIs" dxfId="223" priority="244" operator="equal">
      <formula>"N/A"</formula>
    </cfRule>
  </conditionalFormatting>
  <conditionalFormatting sqref="H129:H134">
    <cfRule type="cellIs" dxfId="222" priority="233" operator="equal">
      <formula>"Full"</formula>
    </cfRule>
    <cfRule type="cellIs" dxfId="221" priority="234" operator="equal">
      <formula>"Partial"</formula>
    </cfRule>
    <cfRule type="cellIs" dxfId="220" priority="235" operator="equal">
      <formula>"None"</formula>
    </cfRule>
    <cfRule type="cellIs" dxfId="219" priority="236" operator="equal">
      <formula>"N/A"</formula>
    </cfRule>
  </conditionalFormatting>
  <conditionalFormatting sqref="E128">
    <cfRule type="cellIs" dxfId="218" priority="229" operator="equal">
      <formula>"Full"</formula>
    </cfRule>
    <cfRule type="cellIs" dxfId="217" priority="230" operator="equal">
      <formula>"Partial"</formula>
    </cfRule>
    <cfRule type="cellIs" dxfId="216" priority="231" operator="equal">
      <formula>"None"</formula>
    </cfRule>
    <cfRule type="cellIs" dxfId="215" priority="232" operator="equal">
      <formula>"N/A"</formula>
    </cfRule>
  </conditionalFormatting>
  <conditionalFormatting sqref="I128:K134">
    <cfRule type="cellIs" dxfId="214" priority="225" operator="equal">
      <formula>"Full"</formula>
    </cfRule>
    <cfRule type="cellIs" dxfId="213" priority="226" operator="equal">
      <formula>"Partial"</formula>
    </cfRule>
    <cfRule type="cellIs" dxfId="212" priority="227" operator="equal">
      <formula>"None"</formula>
    </cfRule>
    <cfRule type="cellIs" dxfId="211" priority="228" operator="equal">
      <formula>"N/A"</formula>
    </cfRule>
  </conditionalFormatting>
  <conditionalFormatting sqref="G130:G134">
    <cfRule type="cellIs" dxfId="210" priority="217" operator="equal">
      <formula>"Full"</formula>
    </cfRule>
    <cfRule type="cellIs" dxfId="209" priority="218" operator="equal">
      <formula>"Partial"</formula>
    </cfRule>
    <cfRule type="cellIs" dxfId="208" priority="219" operator="equal">
      <formula>"None"</formula>
    </cfRule>
    <cfRule type="cellIs" dxfId="207" priority="220" operator="equal">
      <formula>"N/A"</formula>
    </cfRule>
  </conditionalFormatting>
  <conditionalFormatting sqref="G129">
    <cfRule type="cellIs" dxfId="206" priority="221" operator="equal">
      <formula>"Full"</formula>
    </cfRule>
    <cfRule type="cellIs" dxfId="205" priority="222" operator="equal">
      <formula>"Partial"</formula>
    </cfRule>
    <cfRule type="cellIs" dxfId="204" priority="223" operator="equal">
      <formula>"None"</formula>
    </cfRule>
    <cfRule type="cellIs" dxfId="203" priority="224" operator="equal">
      <formula>"N/A"</formula>
    </cfRule>
  </conditionalFormatting>
  <conditionalFormatting sqref="G105">
    <cfRule type="cellIs" dxfId="202" priority="201" operator="equal">
      <formula>"Full"</formula>
    </cfRule>
    <cfRule type="cellIs" dxfId="201" priority="202" operator="equal">
      <formula>"Partial"</formula>
    </cfRule>
    <cfRule type="cellIs" dxfId="200" priority="203" operator="equal">
      <formula>"None"</formula>
    </cfRule>
    <cfRule type="cellIs" dxfId="199" priority="204" operator="equal">
      <formula>"N/A"</formula>
    </cfRule>
  </conditionalFormatting>
  <conditionalFormatting sqref="H104">
    <cfRule type="cellIs" dxfId="198" priority="193" operator="equal">
      <formula>"Full"</formula>
    </cfRule>
    <cfRule type="cellIs" dxfId="197" priority="194" operator="equal">
      <formula>"Partial"</formula>
    </cfRule>
    <cfRule type="cellIs" dxfId="196" priority="195" operator="equal">
      <formula>"None"</formula>
    </cfRule>
    <cfRule type="cellIs" dxfId="195" priority="196" operator="equal">
      <formula>"N/A"</formula>
    </cfRule>
  </conditionalFormatting>
  <conditionalFormatting sqref="I104:K104">
    <cfRule type="cellIs" dxfId="194" priority="189" operator="equal">
      <formula>"Full"</formula>
    </cfRule>
    <cfRule type="cellIs" dxfId="193" priority="190" operator="equal">
      <formula>"Partial"</formula>
    </cfRule>
    <cfRule type="cellIs" dxfId="192" priority="191" operator="equal">
      <formula>"None"</formula>
    </cfRule>
    <cfRule type="cellIs" dxfId="191" priority="192" operator="equal">
      <formula>"N/A"</formula>
    </cfRule>
  </conditionalFormatting>
  <conditionalFormatting sqref="G104">
    <cfRule type="cellIs" dxfId="190" priority="185" operator="equal">
      <formula>"Full"</formula>
    </cfRule>
    <cfRule type="cellIs" dxfId="189" priority="186" operator="equal">
      <formula>"Partial"</formula>
    </cfRule>
    <cfRule type="cellIs" dxfId="188" priority="187" operator="equal">
      <formula>"None"</formula>
    </cfRule>
    <cfRule type="cellIs" dxfId="187" priority="188" operator="equal">
      <formula>"N/A"</formula>
    </cfRule>
  </conditionalFormatting>
  <conditionalFormatting sqref="H106:H107">
    <cfRule type="cellIs" dxfId="186" priority="181" operator="equal">
      <formula>"Full"</formula>
    </cfRule>
    <cfRule type="cellIs" dxfId="185" priority="182" operator="equal">
      <formula>"Partial"</formula>
    </cfRule>
    <cfRule type="cellIs" dxfId="184" priority="183" operator="equal">
      <formula>"None"</formula>
    </cfRule>
    <cfRule type="cellIs" dxfId="183" priority="184" operator="equal">
      <formula>"N/A"</formula>
    </cfRule>
  </conditionalFormatting>
  <conditionalFormatting sqref="I106:K107">
    <cfRule type="cellIs" dxfId="182" priority="177" operator="equal">
      <formula>"Full"</formula>
    </cfRule>
    <cfRule type="cellIs" dxfId="181" priority="178" operator="equal">
      <formula>"Partial"</formula>
    </cfRule>
    <cfRule type="cellIs" dxfId="180" priority="179" operator="equal">
      <formula>"None"</formula>
    </cfRule>
    <cfRule type="cellIs" dxfId="179" priority="180" operator="equal">
      <formula>"N/A"</formula>
    </cfRule>
  </conditionalFormatting>
  <conditionalFormatting sqref="G106:G107">
    <cfRule type="cellIs" dxfId="178" priority="173" operator="equal">
      <formula>"Full"</formula>
    </cfRule>
    <cfRule type="cellIs" dxfId="177" priority="174" operator="equal">
      <formula>"Partial"</formula>
    </cfRule>
    <cfRule type="cellIs" dxfId="176" priority="175" operator="equal">
      <formula>"None"</formula>
    </cfRule>
    <cfRule type="cellIs" dxfId="175" priority="176" operator="equal">
      <formula>"N/A"</formula>
    </cfRule>
  </conditionalFormatting>
  <conditionalFormatting sqref="H112:H116">
    <cfRule type="cellIs" dxfId="174" priority="169" operator="equal">
      <formula>"Full"</formula>
    </cfRule>
    <cfRule type="cellIs" dxfId="173" priority="170" operator="equal">
      <formula>"Partial"</formula>
    </cfRule>
    <cfRule type="cellIs" dxfId="172" priority="171" operator="equal">
      <formula>"None"</formula>
    </cfRule>
    <cfRule type="cellIs" dxfId="171" priority="172" operator="equal">
      <formula>"N/A"</formula>
    </cfRule>
  </conditionalFormatting>
  <conditionalFormatting sqref="E111">
    <cfRule type="cellIs" dxfId="170" priority="165" operator="equal">
      <formula>"Full"</formula>
    </cfRule>
    <cfRule type="cellIs" dxfId="169" priority="166" operator="equal">
      <formula>"Partial"</formula>
    </cfRule>
    <cfRule type="cellIs" dxfId="168" priority="167" operator="equal">
      <formula>"None"</formula>
    </cfRule>
    <cfRule type="cellIs" dxfId="167" priority="168" operator="equal">
      <formula>"N/A"</formula>
    </cfRule>
  </conditionalFormatting>
  <conditionalFormatting sqref="I111:K116">
    <cfRule type="cellIs" dxfId="166" priority="161" operator="equal">
      <formula>"Full"</formula>
    </cfRule>
    <cfRule type="cellIs" dxfId="165" priority="162" operator="equal">
      <formula>"Partial"</formula>
    </cfRule>
    <cfRule type="cellIs" dxfId="164" priority="163" operator="equal">
      <formula>"None"</formula>
    </cfRule>
    <cfRule type="cellIs" dxfId="163" priority="164" operator="equal">
      <formula>"N/A"</formula>
    </cfRule>
  </conditionalFormatting>
  <conditionalFormatting sqref="G114:G116">
    <cfRule type="cellIs" dxfId="162" priority="153" operator="equal">
      <formula>"Full"</formula>
    </cfRule>
    <cfRule type="cellIs" dxfId="161" priority="154" operator="equal">
      <formula>"Partial"</formula>
    </cfRule>
    <cfRule type="cellIs" dxfId="160" priority="155" operator="equal">
      <formula>"None"</formula>
    </cfRule>
    <cfRule type="cellIs" dxfId="159" priority="156" operator="equal">
      <formula>"N/A"</formula>
    </cfRule>
  </conditionalFormatting>
  <conditionalFormatting sqref="G112:G113">
    <cfRule type="cellIs" dxfId="158" priority="157" operator="equal">
      <formula>"Full"</formula>
    </cfRule>
    <cfRule type="cellIs" dxfId="157" priority="158" operator="equal">
      <formula>"Partial"</formula>
    </cfRule>
    <cfRule type="cellIs" dxfId="156" priority="159" operator="equal">
      <formula>"None"</formula>
    </cfRule>
    <cfRule type="cellIs" dxfId="155" priority="160" operator="equal">
      <formula>"N/A"</formula>
    </cfRule>
  </conditionalFormatting>
  <conditionalFormatting sqref="H118:H120">
    <cfRule type="cellIs" dxfId="154" priority="149" operator="equal">
      <formula>"Full"</formula>
    </cfRule>
    <cfRule type="cellIs" dxfId="153" priority="150" operator="equal">
      <formula>"Partial"</formula>
    </cfRule>
    <cfRule type="cellIs" dxfId="152" priority="151" operator="equal">
      <formula>"None"</formula>
    </cfRule>
    <cfRule type="cellIs" dxfId="151" priority="152" operator="equal">
      <formula>"N/A"</formula>
    </cfRule>
  </conditionalFormatting>
  <conditionalFormatting sqref="E117">
    <cfRule type="cellIs" dxfId="150" priority="145" operator="equal">
      <formula>"Full"</formula>
    </cfRule>
    <cfRule type="cellIs" dxfId="149" priority="146" operator="equal">
      <formula>"Partial"</formula>
    </cfRule>
    <cfRule type="cellIs" dxfId="148" priority="147" operator="equal">
      <formula>"None"</formula>
    </cfRule>
    <cfRule type="cellIs" dxfId="147" priority="148" operator="equal">
      <formula>"N/A"</formula>
    </cfRule>
  </conditionalFormatting>
  <conditionalFormatting sqref="I117:K120">
    <cfRule type="cellIs" dxfId="146" priority="141" operator="equal">
      <formula>"Full"</formula>
    </cfRule>
    <cfRule type="cellIs" dxfId="145" priority="142" operator="equal">
      <formula>"Partial"</formula>
    </cfRule>
    <cfRule type="cellIs" dxfId="144" priority="143" operator="equal">
      <formula>"None"</formula>
    </cfRule>
    <cfRule type="cellIs" dxfId="143" priority="144" operator="equal">
      <formula>"N/A"</formula>
    </cfRule>
  </conditionalFormatting>
  <conditionalFormatting sqref="G119:G120">
    <cfRule type="cellIs" dxfId="142" priority="133" operator="equal">
      <formula>"Full"</formula>
    </cfRule>
    <cfRule type="cellIs" dxfId="141" priority="134" operator="equal">
      <formula>"Partial"</formula>
    </cfRule>
    <cfRule type="cellIs" dxfId="140" priority="135" operator="equal">
      <formula>"None"</formula>
    </cfRule>
    <cfRule type="cellIs" dxfId="139" priority="136" operator="equal">
      <formula>"N/A"</formula>
    </cfRule>
  </conditionalFormatting>
  <conditionalFormatting sqref="G118">
    <cfRule type="cellIs" dxfId="138" priority="137" operator="equal">
      <formula>"Full"</formula>
    </cfRule>
    <cfRule type="cellIs" dxfId="137" priority="138" operator="equal">
      <formula>"Partial"</formula>
    </cfRule>
    <cfRule type="cellIs" dxfId="136" priority="139" operator="equal">
      <formula>"None"</formula>
    </cfRule>
    <cfRule type="cellIs" dxfId="135" priority="140" operator="equal">
      <formula>"N/A"</formula>
    </cfRule>
  </conditionalFormatting>
  <conditionalFormatting sqref="H121:H127">
    <cfRule type="cellIs" dxfId="134" priority="113" operator="equal">
      <formula>"Full"</formula>
    </cfRule>
    <cfRule type="cellIs" dxfId="133" priority="114" operator="equal">
      <formula>"Partial"</formula>
    </cfRule>
    <cfRule type="cellIs" dxfId="132" priority="115" operator="equal">
      <formula>"None"</formula>
    </cfRule>
    <cfRule type="cellIs" dxfId="131" priority="116" operator="equal">
      <formula>"N/A"</formula>
    </cfRule>
  </conditionalFormatting>
  <conditionalFormatting sqref="I121:K127">
    <cfRule type="cellIs" dxfId="130" priority="105" operator="equal">
      <formula>"Full"</formula>
    </cfRule>
    <cfRule type="cellIs" dxfId="129" priority="106" operator="equal">
      <formula>"Partial"</formula>
    </cfRule>
    <cfRule type="cellIs" dxfId="128" priority="107" operator="equal">
      <formula>"None"</formula>
    </cfRule>
    <cfRule type="cellIs" dxfId="127" priority="108" operator="equal">
      <formula>"N/A"</formula>
    </cfRule>
  </conditionalFormatting>
  <conditionalFormatting sqref="G121:G127">
    <cfRule type="cellIs" dxfId="126" priority="101" operator="equal">
      <formula>"Full"</formula>
    </cfRule>
    <cfRule type="cellIs" dxfId="125" priority="102" operator="equal">
      <formula>"Partial"</formula>
    </cfRule>
    <cfRule type="cellIs" dxfId="124" priority="103" operator="equal">
      <formula>"None"</formula>
    </cfRule>
    <cfRule type="cellIs" dxfId="123" priority="104" operator="equal">
      <formula>"N/A"</formula>
    </cfRule>
  </conditionalFormatting>
  <conditionalFormatting sqref="E135">
    <cfRule type="cellIs" dxfId="122" priority="69" operator="equal">
      <formula>"Full"</formula>
    </cfRule>
    <cfRule type="cellIs" dxfId="121" priority="70" operator="equal">
      <formula>"Partial"</formula>
    </cfRule>
    <cfRule type="cellIs" dxfId="120" priority="71" operator="equal">
      <formula>"None"</formula>
    </cfRule>
    <cfRule type="cellIs" dxfId="119" priority="72" operator="equal">
      <formula>"N/A"</formula>
    </cfRule>
  </conditionalFormatting>
  <conditionalFormatting sqref="I135:K138">
    <cfRule type="cellIs" dxfId="118" priority="65" operator="equal">
      <formula>"Full"</formula>
    </cfRule>
    <cfRule type="cellIs" dxfId="117" priority="66" operator="equal">
      <formula>"Partial"</formula>
    </cfRule>
    <cfRule type="cellIs" dxfId="116" priority="67" operator="equal">
      <formula>"None"</formula>
    </cfRule>
    <cfRule type="cellIs" dxfId="115" priority="68" operator="equal">
      <formula>"N/A"</formula>
    </cfRule>
  </conditionalFormatting>
  <conditionalFormatting sqref="G136">
    <cfRule type="cellIs" dxfId="114" priority="61" operator="equal">
      <formula>"Full"</formula>
    </cfRule>
    <cfRule type="cellIs" dxfId="113" priority="62" operator="equal">
      <formula>"Partial"</formula>
    </cfRule>
    <cfRule type="cellIs" dxfId="112" priority="63" operator="equal">
      <formula>"None"</formula>
    </cfRule>
    <cfRule type="cellIs" dxfId="111" priority="64" operator="equal">
      <formula>"N/A"</formula>
    </cfRule>
  </conditionalFormatting>
  <conditionalFormatting sqref="G137:G138">
    <cfRule type="cellIs" dxfId="110" priority="57" operator="equal">
      <formula>"Full"</formula>
    </cfRule>
    <cfRule type="cellIs" dxfId="109" priority="58" operator="equal">
      <formula>"Partial"</formula>
    </cfRule>
    <cfRule type="cellIs" dxfId="108" priority="59" operator="equal">
      <formula>"None"</formula>
    </cfRule>
    <cfRule type="cellIs" dxfId="107" priority="60" operator="equal">
      <formula>"N/A"</formula>
    </cfRule>
  </conditionalFormatting>
  <conditionalFormatting sqref="K91:K95">
    <cfRule type="cellIs" dxfId="106" priority="93" operator="equal">
      <formula>"Full"</formula>
    </cfRule>
    <cfRule type="cellIs" dxfId="105" priority="94" operator="equal">
      <formula>"Partial"</formula>
    </cfRule>
    <cfRule type="cellIs" dxfId="104" priority="95" operator="equal">
      <formula>"None"</formula>
    </cfRule>
    <cfRule type="cellIs" dxfId="103" priority="96" operator="equal">
      <formula>"N/A"</formula>
    </cfRule>
  </conditionalFormatting>
  <conditionalFormatting sqref="H136:H138">
    <cfRule type="cellIs" dxfId="102" priority="73" operator="equal">
      <formula>"Full"</formula>
    </cfRule>
    <cfRule type="cellIs" dxfId="101" priority="74" operator="equal">
      <formula>"Partial"</formula>
    </cfRule>
    <cfRule type="cellIs" dxfId="100" priority="75" operator="equal">
      <formula>"None"</formula>
    </cfRule>
    <cfRule type="cellIs" dxfId="99" priority="76" operator="equal">
      <formula>"N/A"</formula>
    </cfRule>
  </conditionalFormatting>
  <conditionalFormatting sqref="H91:H95">
    <cfRule type="cellIs" dxfId="98" priority="77" operator="equal">
      <formula>"Full"</formula>
    </cfRule>
    <cfRule type="cellIs" dxfId="97" priority="78" operator="equal">
      <formula>"Partial"</formula>
    </cfRule>
    <cfRule type="cellIs" dxfId="96" priority="79" operator="equal">
      <formula>"None"</formula>
    </cfRule>
    <cfRule type="cellIs" dxfId="95" priority="80" operator="equal">
      <formula>"N/A"</formula>
    </cfRule>
  </conditionalFormatting>
  <conditionalFormatting sqref="G91:G95">
    <cfRule type="cellIs" dxfId="94" priority="89" operator="equal">
      <formula>"Full"</formula>
    </cfRule>
    <cfRule type="cellIs" dxfId="93" priority="90" operator="equal">
      <formula>"Partial"</formula>
    </cfRule>
    <cfRule type="cellIs" dxfId="92" priority="91" operator="equal">
      <formula>"None"</formula>
    </cfRule>
    <cfRule type="cellIs" dxfId="91" priority="92" operator="equal">
      <formula>"N/A"</formula>
    </cfRule>
  </conditionalFormatting>
  <conditionalFormatting sqref="I91:I95">
    <cfRule type="cellIs" dxfId="90" priority="85" operator="equal">
      <formula>"Full"</formula>
    </cfRule>
    <cfRule type="cellIs" dxfId="89" priority="86" operator="equal">
      <formula>"Partial"</formula>
    </cfRule>
    <cfRule type="cellIs" dxfId="88" priority="87" operator="equal">
      <formula>"None"</formula>
    </cfRule>
    <cfRule type="cellIs" dxfId="87" priority="88" operator="equal">
      <formula>"N/A"</formula>
    </cfRule>
  </conditionalFormatting>
  <conditionalFormatting sqref="J91:J95">
    <cfRule type="cellIs" dxfId="86" priority="81" operator="equal">
      <formula>"Full"</formula>
    </cfRule>
    <cfRule type="cellIs" dxfId="85" priority="82" operator="equal">
      <formula>"Partial"</formula>
    </cfRule>
    <cfRule type="cellIs" dxfId="84" priority="83" operator="equal">
      <formula>"None"</formula>
    </cfRule>
    <cfRule type="cellIs" dxfId="83" priority="84" operator="equal">
      <formula>"N/A"</formula>
    </cfRule>
  </conditionalFormatting>
  <conditionalFormatting sqref="E32:E39">
    <cfRule type="cellIs" dxfId="82" priority="53" operator="equal">
      <formula>"Full"</formula>
    </cfRule>
    <cfRule type="cellIs" dxfId="81" priority="54" operator="equal">
      <formula>"Partial"</formula>
    </cfRule>
    <cfRule type="cellIs" dxfId="80" priority="55" operator="equal">
      <formula>"None"</formula>
    </cfRule>
    <cfRule type="cellIs" dxfId="79" priority="56" operator="equal">
      <formula>"N/A"</formula>
    </cfRule>
  </conditionalFormatting>
  <conditionalFormatting sqref="E41:E44">
    <cfRule type="cellIs" dxfId="78" priority="49" operator="equal">
      <formula>"Full"</formula>
    </cfRule>
    <cfRule type="cellIs" dxfId="77" priority="50" operator="equal">
      <formula>"Partial"</formula>
    </cfRule>
    <cfRule type="cellIs" dxfId="76" priority="51" operator="equal">
      <formula>"None"</formula>
    </cfRule>
    <cfRule type="cellIs" dxfId="75" priority="52" operator="equal">
      <formula>"N/A"</formula>
    </cfRule>
  </conditionalFormatting>
  <conditionalFormatting sqref="E46:E51">
    <cfRule type="cellIs" dxfId="74" priority="45" operator="equal">
      <formula>"Full"</formula>
    </cfRule>
    <cfRule type="cellIs" dxfId="73" priority="46" operator="equal">
      <formula>"Partial"</formula>
    </cfRule>
    <cfRule type="cellIs" dxfId="72" priority="47" operator="equal">
      <formula>"None"</formula>
    </cfRule>
    <cfRule type="cellIs" dxfId="71" priority="48" operator="equal">
      <formula>"N/A"</formula>
    </cfRule>
  </conditionalFormatting>
  <conditionalFormatting sqref="E53:E56">
    <cfRule type="cellIs" dxfId="70" priority="41" operator="equal">
      <formula>"Full"</formula>
    </cfRule>
    <cfRule type="cellIs" dxfId="69" priority="42" operator="equal">
      <formula>"Partial"</formula>
    </cfRule>
    <cfRule type="cellIs" dxfId="68" priority="43" operator="equal">
      <formula>"None"</formula>
    </cfRule>
    <cfRule type="cellIs" dxfId="67" priority="44" operator="equal">
      <formula>"N/A"</formula>
    </cfRule>
  </conditionalFormatting>
  <conditionalFormatting sqref="E58:E66">
    <cfRule type="cellIs" dxfId="66" priority="37" operator="equal">
      <formula>"Full"</formula>
    </cfRule>
    <cfRule type="cellIs" dxfId="65" priority="38" operator="equal">
      <formula>"Partial"</formula>
    </cfRule>
    <cfRule type="cellIs" dxfId="64" priority="39" operator="equal">
      <formula>"None"</formula>
    </cfRule>
    <cfRule type="cellIs" dxfId="63" priority="40" operator="equal">
      <formula>"N/A"</formula>
    </cfRule>
  </conditionalFormatting>
  <conditionalFormatting sqref="E68:E74">
    <cfRule type="cellIs" dxfId="62" priority="33" operator="equal">
      <formula>"Full"</formula>
    </cfRule>
    <cfRule type="cellIs" dxfId="61" priority="34" operator="equal">
      <formula>"Partial"</formula>
    </cfRule>
    <cfRule type="cellIs" dxfId="60" priority="35" operator="equal">
      <formula>"None"</formula>
    </cfRule>
    <cfRule type="cellIs" dxfId="59" priority="36" operator="equal">
      <formula>"N/A"</formula>
    </cfRule>
  </conditionalFormatting>
  <conditionalFormatting sqref="E76:E84">
    <cfRule type="cellIs" dxfId="58" priority="29" operator="equal">
      <formula>"Full"</formula>
    </cfRule>
    <cfRule type="cellIs" dxfId="57" priority="30" operator="equal">
      <formula>"Partial"</formula>
    </cfRule>
    <cfRule type="cellIs" dxfId="56" priority="31" operator="equal">
      <formula>"None"</formula>
    </cfRule>
    <cfRule type="cellIs" dxfId="55" priority="32" operator="equal">
      <formula>"N/A"</formula>
    </cfRule>
  </conditionalFormatting>
  <conditionalFormatting sqref="E86:E88">
    <cfRule type="cellIs" dxfId="54" priority="25" operator="equal">
      <formula>"Full"</formula>
    </cfRule>
    <cfRule type="cellIs" dxfId="53" priority="26" operator="equal">
      <formula>"Partial"</formula>
    </cfRule>
    <cfRule type="cellIs" dxfId="52" priority="27" operator="equal">
      <formula>"None"</formula>
    </cfRule>
    <cfRule type="cellIs" dxfId="51" priority="28" operator="equal">
      <formula>"N/A"</formula>
    </cfRule>
  </conditionalFormatting>
  <conditionalFormatting sqref="E90:E96">
    <cfRule type="cellIs" dxfId="50" priority="21" operator="equal">
      <formula>"Full"</formula>
    </cfRule>
    <cfRule type="cellIs" dxfId="49" priority="22" operator="equal">
      <formula>"Partial"</formula>
    </cfRule>
    <cfRule type="cellIs" dxfId="48" priority="23" operator="equal">
      <formula>"None"</formula>
    </cfRule>
    <cfRule type="cellIs" dxfId="47" priority="24" operator="equal">
      <formula>"N/A"</formula>
    </cfRule>
  </conditionalFormatting>
  <conditionalFormatting sqref="E98:E102">
    <cfRule type="cellIs" dxfId="46" priority="17" operator="equal">
      <formula>"Full"</formula>
    </cfRule>
    <cfRule type="cellIs" dxfId="45" priority="18" operator="equal">
      <formula>"Partial"</formula>
    </cfRule>
    <cfRule type="cellIs" dxfId="44" priority="19" operator="equal">
      <formula>"None"</formula>
    </cfRule>
    <cfRule type="cellIs" dxfId="43" priority="20" operator="equal">
      <formula>"N/A"</formula>
    </cfRule>
  </conditionalFormatting>
  <conditionalFormatting sqref="E112:E116">
    <cfRule type="cellIs" dxfId="42" priority="13" operator="equal">
      <formula>"Full"</formula>
    </cfRule>
    <cfRule type="cellIs" dxfId="41" priority="14" operator="equal">
      <formula>"Partial"</formula>
    </cfRule>
    <cfRule type="cellIs" dxfId="40" priority="15" operator="equal">
      <formula>"None"</formula>
    </cfRule>
    <cfRule type="cellIs" dxfId="39" priority="16" operator="equal">
      <formula>"N/A"</formula>
    </cfRule>
  </conditionalFormatting>
  <conditionalFormatting sqref="E118:E127">
    <cfRule type="cellIs" dxfId="38" priority="9" operator="equal">
      <formula>"Full"</formula>
    </cfRule>
    <cfRule type="cellIs" dxfId="37" priority="10" operator="equal">
      <formula>"Partial"</formula>
    </cfRule>
    <cfRule type="cellIs" dxfId="36" priority="11" operator="equal">
      <formula>"None"</formula>
    </cfRule>
    <cfRule type="cellIs" dxfId="35" priority="12" operator="equal">
      <formula>"N/A"</formula>
    </cfRule>
  </conditionalFormatting>
  <conditionalFormatting sqref="E129:E134">
    <cfRule type="cellIs" dxfId="34" priority="5" operator="equal">
      <formula>"Full"</formula>
    </cfRule>
    <cfRule type="cellIs" dxfId="33" priority="6" operator="equal">
      <formula>"Partial"</formula>
    </cfRule>
    <cfRule type="cellIs" dxfId="32" priority="7" operator="equal">
      <formula>"None"</formula>
    </cfRule>
    <cfRule type="cellIs" dxfId="31" priority="8" operator="equal">
      <formula>"N/A"</formula>
    </cfRule>
  </conditionalFormatting>
  <conditionalFormatting sqref="E136:E138">
    <cfRule type="cellIs" dxfId="30" priority="1" operator="equal">
      <formula>"Full"</formula>
    </cfRule>
    <cfRule type="cellIs" dxfId="29" priority="2" operator="equal">
      <formula>"Partial"</formula>
    </cfRule>
    <cfRule type="cellIs" dxfId="28" priority="3" operator="equal">
      <formula>"None"</formula>
    </cfRule>
    <cfRule type="cellIs" dxfId="27" priority="4" operator="equal">
      <formula>"N/A"</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1A0A0E8-B1DB-43EC-8CA1-D54268C8A9AB}">
          <x14:formula1>
            <xm:f>Values!$A$10:$A$13</xm:f>
          </x14:formula1>
          <xm:sqref>G18:H25 G41:H44 G86:H88 G27:H30 G46:H51 G53:H56 G68:H74 G58:H66 G76:H84 G146:K1048576 H8:H16 G104:H110 G112:H116 G118:H127 G98:H102 G90:H96 G32:H39 G129:H134 E146:E1048576 E9:E138 G136:H138 G7:G16 I8:K138</xm:sqref>
        </x14:dataValidation>
        <x14:dataValidation type="list" allowBlank="1" showInputMessage="1" showErrorMessage="1" xr:uid="{AB0A5B56-61CD-45B8-9022-207F71EB55F5}">
          <x14:formula1>
            <xm:f>Values!$A$17:$A$20</xm:f>
          </x14:formula1>
          <xm:sqref>B146:B1048576 B7:B138</xm:sqref>
        </x14:dataValidation>
        <x14:dataValidation type="list" allowBlank="1" showInputMessage="1" showErrorMessage="1" xr:uid="{2FF2EBF8-5650-4FA6-8AEB-DBCDF0F7131D}">
          <x14:formula1>
            <xm:f>Values!$A$29:$A$35</xm:f>
          </x14:formula1>
          <xm:sqref>C146:C1048576 C7:C138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35"/>
  <sheetViews>
    <sheetView zoomScaleNormal="100" workbookViewId="0">
      <selection activeCell="A34" sqref="A34"/>
    </sheetView>
  </sheetViews>
  <sheetFormatPr defaultRowHeight="15" x14ac:dyDescent="0.25"/>
  <cols>
    <col min="1" max="1" width="15.5703125" style="2" bestFit="1" customWidth="1"/>
    <col min="3" max="3" width="13.42578125" bestFit="1" customWidth="1"/>
    <col min="5" max="5" width="12.7109375" bestFit="1" customWidth="1"/>
    <col min="7" max="7" width="13.140625" bestFit="1" customWidth="1"/>
    <col min="9" max="9" width="14.42578125" bestFit="1" customWidth="1"/>
  </cols>
  <sheetData>
    <row r="1" spans="1:1" x14ac:dyDescent="0.25">
      <c r="A1" s="6" t="s">
        <v>4</v>
      </c>
    </row>
    <row r="2" spans="1:1" x14ac:dyDescent="0.25">
      <c r="A2" s="1" t="s">
        <v>5</v>
      </c>
    </row>
    <row r="3" spans="1:1" x14ac:dyDescent="0.25">
      <c r="A3" s="1" t="s">
        <v>0</v>
      </c>
    </row>
    <row r="4" spans="1:1" x14ac:dyDescent="0.25">
      <c r="A4" s="1" t="s">
        <v>1</v>
      </c>
    </row>
    <row r="5" spans="1:1" x14ac:dyDescent="0.25">
      <c r="A5" s="1" t="s">
        <v>2</v>
      </c>
    </row>
    <row r="6" spans="1:1" x14ac:dyDescent="0.25">
      <c r="A6" s="1" t="s">
        <v>3</v>
      </c>
    </row>
    <row r="9" spans="1:1" x14ac:dyDescent="0.25">
      <c r="A9" s="6" t="s">
        <v>14</v>
      </c>
    </row>
    <row r="10" spans="1:1" x14ac:dyDescent="0.25">
      <c r="A10" s="6" t="s">
        <v>18</v>
      </c>
    </row>
    <row r="11" spans="1:1" x14ac:dyDescent="0.25">
      <c r="A11" s="8" t="s">
        <v>16</v>
      </c>
    </row>
    <row r="12" spans="1:1" x14ac:dyDescent="0.25">
      <c r="A12" s="9" t="s">
        <v>15</v>
      </c>
    </row>
    <row r="13" spans="1:1" x14ac:dyDescent="0.25">
      <c r="A13" s="10" t="s">
        <v>17</v>
      </c>
    </row>
    <row r="16" spans="1:1" x14ac:dyDescent="0.25">
      <c r="A16" s="6" t="s">
        <v>192</v>
      </c>
    </row>
    <row r="17" spans="1:1" x14ac:dyDescent="0.25">
      <c r="A17" s="6" t="s">
        <v>186</v>
      </c>
    </row>
    <row r="18" spans="1:1" x14ac:dyDescent="0.25">
      <c r="A18" s="6" t="s">
        <v>44</v>
      </c>
    </row>
    <row r="19" spans="1:1" x14ac:dyDescent="0.25">
      <c r="A19" s="6" t="s">
        <v>56</v>
      </c>
    </row>
    <row r="20" spans="1:1" x14ac:dyDescent="0.25">
      <c r="A20" s="6" t="s">
        <v>137</v>
      </c>
    </row>
    <row r="23" spans="1:1" x14ac:dyDescent="0.25">
      <c r="A23" s="6" t="s">
        <v>295</v>
      </c>
    </row>
    <row r="24" spans="1:1" x14ac:dyDescent="0.25">
      <c r="A24" s="8" t="s">
        <v>298</v>
      </c>
    </row>
    <row r="25" spans="1:1" x14ac:dyDescent="0.25">
      <c r="A25" s="9" t="s">
        <v>297</v>
      </c>
    </row>
    <row r="26" spans="1:1" x14ac:dyDescent="0.25">
      <c r="A26" s="10" t="s">
        <v>296</v>
      </c>
    </row>
    <row r="28" spans="1:1" x14ac:dyDescent="0.25">
      <c r="A28" s="2" t="s">
        <v>313</v>
      </c>
    </row>
    <row r="29" spans="1:1" x14ac:dyDescent="0.25">
      <c r="A29" s="2" t="s">
        <v>294</v>
      </c>
    </row>
    <row r="30" spans="1:1" x14ac:dyDescent="0.25">
      <c r="A30" s="2" t="s">
        <v>258</v>
      </c>
    </row>
    <row r="31" spans="1:1" x14ac:dyDescent="0.25">
      <c r="A31" s="2" t="s">
        <v>314</v>
      </c>
    </row>
    <row r="32" spans="1:1" x14ac:dyDescent="0.25">
      <c r="A32" s="2" t="s">
        <v>315</v>
      </c>
    </row>
    <row r="33" spans="1:1" x14ac:dyDescent="0.25">
      <c r="A33" s="2" t="s">
        <v>316</v>
      </c>
    </row>
    <row r="34" spans="1:1" x14ac:dyDescent="0.25">
      <c r="A34" s="2" t="s">
        <v>318</v>
      </c>
    </row>
    <row r="35" spans="1:1" x14ac:dyDescent="0.25">
      <c r="A35" s="2" t="s">
        <v>317</v>
      </c>
    </row>
  </sheetData>
  <sheetProtection algorithmName="SHA-512" hashValue="sLX9AzholO5FiACZhOAmtnJbrFsWSt+16nUyjakAh3QRpGkfJ9/5KD9jljlFAbp/sdZlS8tHyqVe3G35ph6Zlw==" saltValue="gd9Ws1f/PCswMn28Yr9lUg==" spinCount="100000" sheet="1" objects="1" scenarios="1" selectLockedCells="1" selectUnlockedCells="1"/>
  <conditionalFormatting sqref="A2:A6">
    <cfRule type="containsText" dxfId="26" priority="24" operator="containsText" text="Info">
      <formula>NOT(ISERROR(SEARCH("Info",A2)))</formula>
    </cfRule>
    <cfRule type="containsText" dxfId="25" priority="25" operator="containsText" text="Low">
      <formula>NOT(ISERROR(SEARCH("Low",A2)))</formula>
    </cfRule>
    <cfRule type="containsText" dxfId="24" priority="26" operator="containsText" text="Medium">
      <formula>NOT(ISERROR(SEARCH("Medium",A2)))</formula>
    </cfRule>
    <cfRule type="containsText" dxfId="23" priority="27" operator="containsText" text="High">
      <formula>NOT(ISERROR(SEARCH("High",A2)))</formula>
    </cfRule>
  </conditionalFormatting>
  <conditionalFormatting sqref="A2:A6">
    <cfRule type="cellIs" dxfId="22" priority="22" operator="equal">
      <formula>"Critical"</formula>
    </cfRule>
    <cfRule type="cellIs" dxfId="21" priority="23" operator="equal">
      <formula>"Very High"</formula>
    </cfRule>
  </conditionalFormatting>
  <conditionalFormatting sqref="I2:I6">
    <cfRule type="containsText" dxfId="20" priority="18" operator="containsText" text="Info">
      <formula>NOT(ISERROR(SEARCH("Info",I2)))</formula>
    </cfRule>
    <cfRule type="containsText" dxfId="19" priority="19" operator="containsText" text="Low">
      <formula>NOT(ISERROR(SEARCH("Low",I2)))</formula>
    </cfRule>
    <cfRule type="containsText" dxfId="18" priority="20" operator="containsText" text="Medium">
      <formula>NOT(ISERROR(SEARCH("Medium",I2)))</formula>
    </cfRule>
    <cfRule type="containsText" dxfId="17" priority="21" operator="containsText" text="High">
      <formula>NOT(ISERROR(SEARCH("High",I2)))</formula>
    </cfRule>
  </conditionalFormatting>
  <conditionalFormatting sqref="I2:I6">
    <cfRule type="cellIs" dxfId="16" priority="16" operator="equal">
      <formula>"Critical"</formula>
    </cfRule>
    <cfRule type="cellIs" dxfId="15" priority="17" operator="equal">
      <formula>"Very High"</formula>
    </cfRule>
  </conditionalFormatting>
  <conditionalFormatting sqref="I2:I6">
    <cfRule type="cellIs" dxfId="14" priority="15" operator="equal">
      <formula>"Very Low"</formula>
    </cfRule>
  </conditionalFormatting>
  <conditionalFormatting sqref="I10:I14">
    <cfRule type="containsText" dxfId="13" priority="11" operator="containsText" text="Info">
      <formula>NOT(ISERROR(SEARCH("Info",I10)))</formula>
    </cfRule>
    <cfRule type="containsText" dxfId="12" priority="12" operator="containsText" text="Low">
      <formula>NOT(ISERROR(SEARCH("Low",I10)))</formula>
    </cfRule>
    <cfRule type="containsText" dxfId="11" priority="13" operator="containsText" text="Medium">
      <formula>NOT(ISERROR(SEARCH("Medium",I10)))</formula>
    </cfRule>
    <cfRule type="containsText" dxfId="10" priority="14" operator="containsText" text="High">
      <formula>NOT(ISERROR(SEARCH("High",I10)))</formula>
    </cfRule>
  </conditionalFormatting>
  <conditionalFormatting sqref="I10:I14">
    <cfRule type="cellIs" dxfId="9" priority="9" operator="equal">
      <formula>"Critical"</formula>
    </cfRule>
    <cfRule type="cellIs" dxfId="8" priority="10" operator="equal">
      <formula>"Very High"</formula>
    </cfRule>
  </conditionalFormatting>
  <conditionalFormatting sqref="I10:I14">
    <cfRule type="cellIs" dxfId="7" priority="8" operator="equal">
      <formula>"Very Low"</formula>
    </cfRule>
  </conditionalFormatting>
  <conditionalFormatting sqref="I18:I22">
    <cfRule type="containsText" dxfId="6" priority="4" operator="containsText" text="Info">
      <formula>NOT(ISERROR(SEARCH("Info",I18)))</formula>
    </cfRule>
    <cfRule type="containsText" dxfId="5" priority="5" operator="containsText" text="Low">
      <formula>NOT(ISERROR(SEARCH("Low",I18)))</formula>
    </cfRule>
    <cfRule type="containsText" dxfId="4" priority="6" operator="containsText" text="Medium">
      <formula>NOT(ISERROR(SEARCH("Medium",I18)))</formula>
    </cfRule>
    <cfRule type="containsText" dxfId="3" priority="7" operator="containsText" text="High">
      <formula>NOT(ISERROR(SEARCH("High",I18)))</formula>
    </cfRule>
  </conditionalFormatting>
  <conditionalFormatting sqref="I18:I22">
    <cfRule type="cellIs" dxfId="2" priority="2" operator="equal">
      <formula>"Critical"</formula>
    </cfRule>
    <cfRule type="cellIs" dxfId="1" priority="3" operator="equal">
      <formula>"Very High"</formula>
    </cfRule>
  </conditionalFormatting>
  <conditionalFormatting sqref="I18:I22">
    <cfRule type="cellIs" dxfId="0" priority="1" operator="equal">
      <formula>"Very Low"</formula>
    </cfRule>
  </conditionalFormatting>
  <printOptions gridLines="1"/>
  <pageMargins left="0.7" right="0.7" top="0.75" bottom="0.75" header="0.3" footer="0.3"/>
  <pageSetup paperSize="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Dashboard</vt:lpstr>
      <vt:lpstr>Instructions &amp; Information</vt:lpstr>
      <vt:lpstr>Assessment</vt:lpstr>
      <vt:lpstr>Values</vt:lpstr>
      <vt:lpstr>Assessment!Print_Area</vt:lpstr>
      <vt:lpstr>SystemOwner</vt:lpstr>
      <vt:lpstr>SystemTitle</vt:lpstr>
      <vt:lpstr>TestCompletion</vt:lpstr>
      <vt:lpstr>TestOrg</vt:lpstr>
      <vt:lpstr>TestReport</vt:lpstr>
    </vt:vector>
  </TitlesOfParts>
  <Company>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Hezzlewood</dc:creator>
  <cp:lastModifiedBy>Jordan Read</cp:lastModifiedBy>
  <cp:lastPrinted>2019-03-04T09:08:11Z</cp:lastPrinted>
  <dcterms:created xsi:type="dcterms:W3CDTF">2019-02-01T12:59:21Z</dcterms:created>
  <dcterms:modified xsi:type="dcterms:W3CDTF">2020-06-24T08:53:28Z</dcterms:modified>
</cp:coreProperties>
</file>